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7070" yWindow="1430" windowWidth="21600" windowHeight="11390"/>
  </bookViews>
  <sheets>
    <sheet name="Rekapitulace stavby" sheetId="1" r:id="rId1"/>
    <sheet name="P2 - 2.6.5.2. WORKOUT " sheetId="2" r:id="rId2"/>
    <sheet name="R - Vedlejší a ostatní ná..." sheetId="3" r:id="rId3"/>
  </sheets>
  <definedNames>
    <definedName name="_xlnm._FilterDatabase" localSheetId="1" hidden="1">'P2 - 2.6.5.2. WORKOUT '!$C$87:$K$96</definedName>
    <definedName name="_xlnm._FilterDatabase" localSheetId="2" hidden="1">'R - Vedlejší a ostatní ná...'!$C$90:$K$116</definedName>
    <definedName name="_xlnm.Print_Titles" localSheetId="1">'P2 - 2.6.5.2. WORKOUT '!$87:$87</definedName>
    <definedName name="_xlnm.Print_Titles" localSheetId="2">'R - Vedlejší a ostatní ná...'!$90:$90</definedName>
    <definedName name="_xlnm.Print_Titles" localSheetId="0">'Rekapitulace stavby'!$52:$52</definedName>
    <definedName name="_xlnm.Print_Area" localSheetId="1">'P2 - 2.6.5.2. WORKOUT '!$C$4:$J$41,'P2 - 2.6.5.2. WORKOUT '!$C$73:$J$96</definedName>
    <definedName name="_xlnm.Print_Area" localSheetId="2">'R - Vedlejší a ostatní ná...'!$C$4:$J$41,'R - Vedlejší a ostatní ná...'!$C$76:$J$116</definedName>
    <definedName name="_xlnm.Print_Area" localSheetId="0">'Rekapitulace stavby'!$D$4:$AO$36,'Rekapitulace stavby'!$C$42:$AQ$59</definedName>
  </definedNames>
  <calcPr calcId="125725"/>
</workbook>
</file>

<file path=xl/calcChain.xml><?xml version="1.0" encoding="utf-8"?>
<calcChain xmlns="http://schemas.openxmlformats.org/spreadsheetml/2006/main">
  <c r="J39" i="3"/>
  <c r="J38"/>
  <c r="AY58" i="1" s="1"/>
  <c r="J37" i="3"/>
  <c r="AX58" i="1" s="1"/>
  <c r="BI114" i="3"/>
  <c r="BH114"/>
  <c r="BG114"/>
  <c r="BF114"/>
  <c r="T114"/>
  <c r="T113"/>
  <c r="R114"/>
  <c r="R113"/>
  <c r="P114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 s="1"/>
  <c r="R98"/>
  <c r="R97"/>
  <c r="P98"/>
  <c r="P97"/>
  <c r="BI94"/>
  <c r="BH94"/>
  <c r="BG94"/>
  <c r="BF94"/>
  <c r="T94"/>
  <c r="T93"/>
  <c r="R94"/>
  <c r="R93" s="1"/>
  <c r="P94"/>
  <c r="P93"/>
  <c r="J88"/>
  <c r="J87"/>
  <c r="F87"/>
  <c r="F85"/>
  <c r="E83"/>
  <c r="J59"/>
  <c r="J58"/>
  <c r="F58"/>
  <c r="F56"/>
  <c r="E54"/>
  <c r="J20"/>
  <c r="E20"/>
  <c r="F88" s="1"/>
  <c r="J19"/>
  <c r="J14"/>
  <c r="J56" s="1"/>
  <c r="E7"/>
  <c r="E50"/>
  <c r="J39" i="2"/>
  <c r="J38"/>
  <c r="AY56" i="1"/>
  <c r="J37" i="2"/>
  <c r="AX56" i="1"/>
  <c r="BI95" i="2"/>
  <c r="BH95"/>
  <c r="BG95"/>
  <c r="BF95"/>
  <c r="T95"/>
  <c r="T94"/>
  <c r="R95"/>
  <c r="R94" s="1"/>
  <c r="P95"/>
  <c r="P94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/>
  <c r="E7"/>
  <c r="E76" s="1"/>
  <c r="L50" i="1"/>
  <c r="AM50"/>
  <c r="AM49"/>
  <c r="L49"/>
  <c r="AM47"/>
  <c r="L47"/>
  <c r="L45"/>
  <c r="L44"/>
  <c r="J95" i="2"/>
  <c r="AS57" i="1"/>
  <c r="BK112" i="3"/>
  <c r="BK109"/>
  <c r="BK98"/>
  <c r="J94"/>
  <c r="J102"/>
  <c r="BK95" i="2"/>
  <c r="AS55" i="1"/>
  <c r="BK111" i="3"/>
  <c r="J98"/>
  <c r="J105"/>
  <c r="J92" i="2"/>
  <c r="BK92"/>
  <c r="J114" i="3"/>
  <c r="BK105"/>
  <c r="BK114"/>
  <c r="J109"/>
  <c r="BK91" i="2"/>
  <c r="J91"/>
  <c r="J112" i="3"/>
  <c r="BK102"/>
  <c r="J111"/>
  <c r="BK94"/>
  <c r="R90" i="2" l="1"/>
  <c r="R89"/>
  <c r="R88"/>
  <c r="P108" i="3"/>
  <c r="P92" s="1"/>
  <c r="P91" s="1"/>
  <c r="AU58" i="1" s="1"/>
  <c r="AU57" s="1"/>
  <c r="T90" i="2"/>
  <c r="T89"/>
  <c r="T88" s="1"/>
  <c r="P101" i="3"/>
  <c r="BK108"/>
  <c r="J108" s="1"/>
  <c r="J68" s="1"/>
  <c r="T108"/>
  <c r="T92" s="1"/>
  <c r="T91" s="1"/>
  <c r="P90" i="2"/>
  <c r="P89" s="1"/>
  <c r="P88" s="1"/>
  <c r="AU56" i="1" s="1"/>
  <c r="AU55" s="1"/>
  <c r="R101" i="3"/>
  <c r="R92"/>
  <c r="R91"/>
  <c r="R108"/>
  <c r="BK90" i="2"/>
  <c r="BK89" s="1"/>
  <c r="BK88" s="1"/>
  <c r="J88" s="1"/>
  <c r="J32" s="1"/>
  <c r="BK101" i="3"/>
  <c r="J101" s="1"/>
  <c r="J67" s="1"/>
  <c r="T101"/>
  <c r="BK93"/>
  <c r="J93" s="1"/>
  <c r="J65" s="1"/>
  <c r="BK94" i="2"/>
  <c r="J94"/>
  <c r="J66"/>
  <c r="BK97" i="3"/>
  <c r="J97" s="1"/>
  <c r="J66" s="1"/>
  <c r="BK113"/>
  <c r="J113"/>
  <c r="J69"/>
  <c r="J85"/>
  <c r="BE111"/>
  <c r="J90" i="2"/>
  <c r="J65" s="1"/>
  <c r="E79" i="3"/>
  <c r="BE102"/>
  <c r="BE105"/>
  <c r="BE98"/>
  <c r="BE112"/>
  <c r="BE94"/>
  <c r="BE109"/>
  <c r="BE114"/>
  <c r="F59"/>
  <c r="E50" i="2"/>
  <c r="F59"/>
  <c r="J56"/>
  <c r="BE91"/>
  <c r="BE92"/>
  <c r="BE95"/>
  <c r="J36"/>
  <c r="AW56" i="1"/>
  <c r="F37" i="2"/>
  <c r="BB56" i="1"/>
  <c r="BB55" s="1"/>
  <c r="AX55" s="1"/>
  <c r="F38" i="2"/>
  <c r="BC56" i="1"/>
  <c r="BC55" s="1"/>
  <c r="F36" i="2"/>
  <c r="BA56" i="1" s="1"/>
  <c r="BA55" s="1"/>
  <c r="F39" i="2"/>
  <c r="BD56" i="1"/>
  <c r="BD55" s="1"/>
  <c r="AS54"/>
  <c r="F36" i="3"/>
  <c r="BA58" i="1"/>
  <c r="BA57" s="1"/>
  <c r="AW57" s="1"/>
  <c r="F38" i="3"/>
  <c r="BC58" i="1"/>
  <c r="BC57" s="1"/>
  <c r="AY57" s="1"/>
  <c r="F37" i="3"/>
  <c r="BB58" i="1"/>
  <c r="BB57" s="1"/>
  <c r="AX57" s="1"/>
  <c r="F39" i="3"/>
  <c r="BD58" i="1"/>
  <c r="BD57" s="1"/>
  <c r="J36" i="3"/>
  <c r="AW58" i="1"/>
  <c r="J89" i="2" l="1"/>
  <c r="J64"/>
  <c r="AG56" i="1"/>
  <c r="J63" i="2"/>
  <c r="BK92" i="3"/>
  <c r="J92"/>
  <c r="J64" s="1"/>
  <c r="AU54" i="1"/>
  <c r="AY55"/>
  <c r="AW55"/>
  <c r="F35" i="2"/>
  <c r="AZ56" i="1" s="1"/>
  <c r="AZ55" s="1"/>
  <c r="BB54"/>
  <c r="W31" s="1"/>
  <c r="J35" i="2"/>
  <c r="AV56" i="1"/>
  <c r="AT56"/>
  <c r="BA54"/>
  <c r="W30" s="1"/>
  <c r="BC54"/>
  <c r="AY54"/>
  <c r="J35" i="3"/>
  <c r="AV58" i="1"/>
  <c r="AT58" s="1"/>
  <c r="BD54"/>
  <c r="W33" s="1"/>
  <c r="F35" i="3"/>
  <c r="AZ58" i="1"/>
  <c r="AZ57" s="1"/>
  <c r="AV57" s="1"/>
  <c r="AT57" s="1"/>
  <c r="AN56" l="1"/>
  <c r="AG55"/>
  <c r="BK91" i="3"/>
  <c r="J91" s="1"/>
  <c r="J63" s="1"/>
  <c r="J41" i="2"/>
  <c r="AV55" i="1"/>
  <c r="AT55" s="1"/>
  <c r="AZ54"/>
  <c r="AV54" s="1"/>
  <c r="AK29" s="1"/>
  <c r="AW54"/>
  <c r="AK30" s="1"/>
  <c r="AX54"/>
  <c r="W32"/>
  <c r="AN55" l="1"/>
  <c r="J32" i="3"/>
  <c r="AG58" i="1" s="1"/>
  <c r="AG57" s="1"/>
  <c r="AG54" s="1"/>
  <c r="AK26" s="1"/>
  <c r="AK35" s="1"/>
  <c r="AT54"/>
  <c r="W29"/>
  <c r="J41" i="3" l="1"/>
  <c r="AN54" i="1"/>
  <c r="AN58"/>
  <c r="AN57"/>
</calcChain>
</file>

<file path=xl/sharedStrings.xml><?xml version="1.0" encoding="utf-8"?>
<sst xmlns="http://schemas.openxmlformats.org/spreadsheetml/2006/main" count="637" uniqueCount="207">
  <si>
    <t>Export Komplet</t>
  </si>
  <si>
    <t>VZ</t>
  </si>
  <si>
    <t>2.0</t>
  </si>
  <si>
    <t>ZAMOK</t>
  </si>
  <si>
    <t>False</t>
  </si>
  <si>
    <t>{76dda556-e3e5-45ab-bfb8-76cffeb9f8e7}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</si>
  <si>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</si>
  <si>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</si>
  <si>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</si>
  <si>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</si>
  <si>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</si>
  <si>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</si>
  <si>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</si>
  <si>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</si>
  <si>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</si>
  <si>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</si>
  <si>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</si>
  <si>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5 WORKOUT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</si>
  <si>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</si>
  <si>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</si>
  <si>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</si>
  <si>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</si>
  <si>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</si>
  <si>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</si>
  <si>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</si>
  <si>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</si>
  <si>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</si>
  <si>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</si>
  <si>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</si>
  <si>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</si>
  <si>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</si>
  <si>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</si>
  <si>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</si>
  <si>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</si>
  <si>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</si>
  <si>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</si>
  <si>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</si>
  <si>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</si>
  <si>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</si>
  <si>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</si>
  <si>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</si>
  <si>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</si>
  <si>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</si>
  <si>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</si>
  <si>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</si>
  <si>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</si>
  <si>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</si>
  <si>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</si>
  <si>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</si>
  <si>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</si>
  <si>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</si>
  <si>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</si>
  <si>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</si>
  <si>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</si>
  <si>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</si>
  <si>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</si>
  <si>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</si>
  <si>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</si>
  <si>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</si>
  <si>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</si>
  <si>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</si>
  <si>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</si>
  <si>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</si>
  <si>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</si>
  <si>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</si>
  <si>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</si>
  <si>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</si>
  <si>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</si>
  <si>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</si>
  <si>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</si>
  <si>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</si>
  <si>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</si>
  <si>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</si>
  <si>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</si>
  <si>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</si>
  <si>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</si>
  <si>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</si>
  <si>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</si>
  <si>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</si>
  <si>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</si>
  <si>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</si>
  <si>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</si>
  <si>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</si>
  <si>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</si>
  <si>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</si>
  <si>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Doprovodná část projektu</t>
  </si>
  <si>
    <t>STA</t>
  </si>
  <si>
    <t>{bbfd8922-ee9c-4337-beb7-234157266f25}</t>
  </si>
  <si>
    <t>/</t>
  </si>
  <si>
    <t>P2</t>
  </si>
  <si>
    <t xml:space="preserve">2.6.5.2. WORKOUT </t>
  </si>
  <si>
    <t>Soupis</t>
  </si>
  <si>
    <t>{297029cc-e8d5-4ae1-8012-df678f3a93bb}</t>
  </si>
  <si>
    <t>03</t>
  </si>
  <si>
    <t>Nepřímé náklady projektu</t>
  </si>
  <si>
    <t>{d7d2d66f-e5dc-4a26-bb7c-f9ef3f90fd84}</t>
  </si>
  <si>
    <t>R</t>
  </si>
  <si>
    <t>Vedlejší a ostatní náklady</t>
  </si>
  <si>
    <t>{18d8ebd8-309a-4ad6-92a5-cfe5f0ac24e2}</t>
  </si>
  <si>
    <t>KRYCÍ LIST SOUPISU PRACÍ</t>
  </si>
  <si>
    <t>Objekt:</t>
  </si>
  <si>
    <t>02 - Doprovodná část projektu</t>
  </si>
  <si>
    <t>Soupis:</t>
  </si>
  <si>
    <t xml:space="preserve">P2 - 2.6.5.2. WORKOUT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</si>
  <si>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</si>
  <si>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</si>
  <si>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</si>
  <si>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</si>
  <si>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</si>
  <si>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</si>
  <si>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</si>
  <si>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</si>
  <si>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</si>
  <si>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</si>
  <si>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</si>
  <si>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</si>
  <si>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</si>
  <si>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</si>
  <si>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</si>
  <si>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</si>
  <si>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</si>
  <si>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</si>
  <si>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</si>
  <si>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</si>
  <si>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</si>
  <si>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</si>
  <si>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</si>
  <si>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</si>
  <si>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</si>
  <si>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</si>
  <si>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93607</t>
  </si>
  <si>
    <t>Workoutová sestava - montáž vč.betonáže</t>
  </si>
  <si>
    <t>ks</t>
  </si>
  <si>
    <t>4</t>
  </si>
  <si>
    <t>-1885360234</t>
  </si>
  <si>
    <t>M</t>
  </si>
  <si>
    <t>SC07</t>
  </si>
  <si>
    <t xml:space="preserve">P7 Workoutová sestava k provádění komplexního workout cvičení, rozměry sestavy 4554x4715x2700 mm, dopadová plocha 8230x7610 mm, materiál akátové dřevo v kombinaci se žárově zinkovanou ocelí, součástí bude 10 cvičebních stanovišť </t>
  </si>
  <si>
    <t>8</t>
  </si>
  <si>
    <t>-1491691126</t>
  </si>
  <si>
    <t>P</t>
  </si>
  <si>
    <t>Poznámka k položce:_x000D_
podrobný popis viz TZ oddíl 2.6.5.</t>
  </si>
  <si>
    <t>998</t>
  </si>
  <si>
    <t>Přesun hmot</t>
  </si>
  <si>
    <t>3</t>
  </si>
  <si>
    <t>998231311</t>
  </si>
  <si>
    <t>Přesun hmot pro sadovnické a krajinářské úpravy - strojně dopravní vzdálenost do 5000 m</t>
  </si>
  <si>
    <t>t</t>
  </si>
  <si>
    <t>-833508500</t>
  </si>
  <si>
    <t>Online PSC</t>
  </si>
  <si>
    <t>https://podminky.urs.cz/item/CS_URS_2023_02/998231311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</si>
  <si>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</si>
  <si>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</si>
  <si>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</si>
  <si>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</si>
  <si>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</si>
  <si>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</si>
  <si>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</si>
  <si>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</si>
  <si>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</si>
  <si>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</si>
  <si>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5</t>
  </si>
  <si>
    <t>VRN1</t>
  </si>
  <si>
    <t>Průzkumné, geodetické a projektové práce</t>
  </si>
  <si>
    <t>010001000</t>
  </si>
  <si>
    <t>Kč</t>
  </si>
  <si>
    <t>1024</t>
  </si>
  <si>
    <t>386199515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</si>
  <si>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</si>
  <si>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</si>
  <si>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</si>
  <si>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</si>
  <si>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</si>
  <si>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</si>
  <si>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</si>
  <si>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</si>
  <si>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</si>
  <si>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</si>
  <si>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</si>
  <si>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</si>
  <si>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</si>
  <si>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</si>
  <si>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</si>
  <si>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</si>
  <si>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</si>
  <si>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</si>
  <si>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</si>
  <si>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</si>
  <si>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</si>
  <si>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</si>
  <si>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</si>
  <si>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</si>
  <si>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</si>
  <si>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6</t>
  </si>
  <si>
    <t>041002000</t>
  </si>
  <si>
    <t>Dozory</t>
  </si>
  <si>
    <t>1233556989</t>
  </si>
  <si>
    <t>7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</si>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</sst>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998231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7" customHeight="1"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5" t="s">
        <v>14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16"/>
      <c r="BE5" s="172" t="s">
        <v>15</v>
      </c>
      <c r="BS5" s="13" t="s">
        <v>6</v>
      </c>
    </row>
    <row r="6" spans="1:74" ht="37" customHeight="1">
      <c r="B6" s="16"/>
      <c r="D6" s="22" t="s">
        <v>16</v>
      </c>
      <c r="K6" s="176" t="s">
        <v>17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16"/>
      <c r="BE6" s="173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21</v>
      </c>
      <c r="AR7" s="16"/>
      <c r="BE7" s="173"/>
      <c r="BS7" s="13" t="s">
        <v>6</v>
      </c>
    </row>
    <row r="8" spans="1:74" ht="12" customHeight="1">
      <c r="B8" s="16"/>
      <c r="D8" s="23" t="s">
        <v>22</v>
      </c>
      <c r="K8" s="21" t="s">
        <v>23</v>
      </c>
      <c r="AK8" s="23" t="s">
        <v>24</v>
      </c>
      <c r="AN8" s="24" t="s">
        <v>25</v>
      </c>
      <c r="AR8" s="16"/>
      <c r="BE8" s="173"/>
      <c r="BS8" s="13" t="s">
        <v>6</v>
      </c>
    </row>
    <row r="9" spans="1:74" ht="29.25" customHeight="1">
      <c r="B9" s="16"/>
      <c r="D9" s="20" t="s">
        <v>26</v>
      </c>
      <c r="K9" s="25" t="s">
        <v>27</v>
      </c>
      <c r="AR9" s="16"/>
      <c r="BE9" s="173"/>
      <c r="BS9" s="13" t="s">
        <v>6</v>
      </c>
    </row>
    <row r="10" spans="1:74" ht="12" customHeight="1">
      <c r="B10" s="16"/>
      <c r="D10" s="23" t="s">
        <v>28</v>
      </c>
      <c r="AK10" s="23" t="s">
        <v>29</v>
      </c>
      <c r="AN10" s="21" t="s">
        <v>30</v>
      </c>
      <c r="AR10" s="16"/>
      <c r="BE10" s="173"/>
      <c r="BS10" s="13" t="s">
        <v>6</v>
      </c>
    </row>
    <row r="11" spans="1:74" ht="18.399999999999999" customHeight="1">
      <c r="B11" s="16"/>
      <c r="E11" s="21" t="s">
        <v>31</v>
      </c>
      <c r="AK11" s="23" t="s">
        <v>32</v>
      </c>
      <c r="AN11" s="21" t="s">
        <v>33</v>
      </c>
      <c r="AR11" s="16"/>
      <c r="BE11" s="173"/>
      <c r="BS11" s="13" t="s">
        <v>6</v>
      </c>
    </row>
    <row r="12" spans="1:74" ht="7" customHeight="1">
      <c r="B12" s="16"/>
      <c r="AR12" s="16"/>
      <c r="BE12" s="173"/>
      <c r="BS12" s="13" t="s">
        <v>6</v>
      </c>
    </row>
    <row r="13" spans="1:74" ht="12" customHeight="1">
      <c r="B13" s="16"/>
      <c r="D13" s="23" t="s">
        <v>34</v>
      </c>
      <c r="AK13" s="23" t="s">
        <v>29</v>
      </c>
      <c r="AN13" s="26" t="s">
        <v>35</v>
      </c>
      <c r="AR13" s="16"/>
      <c r="BE13" s="173"/>
      <c r="BS13" s="13" t="s">
        <v>6</v>
      </c>
    </row>
    <row r="14" spans="1:74" ht="12.5">
      <c r="B14" s="16"/>
      <c r="E14" s="177" t="s">
        <v>35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3" t="s">
        <v>32</v>
      </c>
      <c r="AN14" s="26" t="s">
        <v>35</v>
      </c>
      <c r="AR14" s="16"/>
      <c r="BE14" s="173"/>
      <c r="BS14" s="13" t="s">
        <v>6</v>
      </c>
    </row>
    <row r="15" spans="1:74" ht="7" customHeight="1">
      <c r="B15" s="16"/>
      <c r="AR15" s="16"/>
      <c r="BE15" s="173"/>
      <c r="BS15" s="13" t="s">
        <v>4</v>
      </c>
    </row>
    <row r="16" spans="1:74" ht="12" customHeight="1">
      <c r="B16" s="16"/>
      <c r="D16" s="23" t="s">
        <v>36</v>
      </c>
      <c r="AK16" s="23" t="s">
        <v>29</v>
      </c>
      <c r="AN16" s="21" t="s">
        <v>37</v>
      </c>
      <c r="AR16" s="16"/>
      <c r="BE16" s="173"/>
      <c r="BS16" s="13" t="s">
        <v>4</v>
      </c>
    </row>
    <row r="17" spans="2:71" ht="18.399999999999999" customHeight="1">
      <c r="B17" s="16"/>
      <c r="E17" s="21" t="s">
        <v>38</v>
      </c>
      <c r="AK17" s="23" t="s">
        <v>32</v>
      </c>
      <c r="AN17" s="21" t="s">
        <v>33</v>
      </c>
      <c r="AR17" s="16"/>
      <c r="BE17" s="173"/>
      <c r="BS17" s="13" t="s">
        <v>39</v>
      </c>
    </row>
    <row r="18" spans="2:71" ht="7" customHeight="1">
      <c r="B18" s="16"/>
      <c r="AR18" s="16"/>
      <c r="BE18" s="173"/>
      <c r="BS18" s="13" t="s">
        <v>40</v>
      </c>
    </row>
    <row r="19" spans="2:71" ht="12" customHeight="1">
      <c r="B19" s="16"/>
      <c r="D19" s="23" t="s">
        <v>41</v>
      </c>
      <c r="AK19" s="23" t="s">
        <v>29</v>
      </c>
      <c r="AN19" s="21" t="s">
        <v>42</v>
      </c>
      <c r="AR19" s="16"/>
      <c r="BE19" s="173"/>
      <c r="BS19" s="13" t="s">
        <v>40</v>
      </c>
    </row>
    <row r="20" spans="2:71" ht="18.399999999999999" customHeight="1">
      <c r="B20" s="16"/>
      <c r="E20" s="21" t="s">
        <v>43</v>
      </c>
      <c r="AK20" s="23" t="s">
        <v>32</v>
      </c>
      <c r="AN20" s="21" t="s">
        <v>33</v>
      </c>
      <c r="AR20" s="16"/>
      <c r="BE20" s="173"/>
      <c r="BS20" s="13" t="s">
        <v>4</v>
      </c>
    </row>
    <row r="21" spans="2:71" ht="7" customHeight="1">
      <c r="B21" s="16"/>
      <c r="AR21" s="16"/>
      <c r="BE21" s="173"/>
    </row>
    <row r="22" spans="2:71" ht="12" customHeight="1">
      <c r="B22" s="16"/>
      <c r="D22" s="23" t="s">
        <v>44</v>
      </c>
      <c r="AR22" s="16"/>
      <c r="BE22" s="173"/>
    </row>
    <row r="23" spans="2:71" ht="47.25" customHeight="1">
      <c r="B23" s="16"/>
      <c r="E23" s="179" t="s">
        <v>45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6"/>
      <c r="BE23" s="173"/>
    </row>
    <row r="24" spans="2:71" ht="7" customHeight="1">
      <c r="B24" s="16"/>
      <c r="AR24" s="16"/>
      <c r="BE24" s="173"/>
    </row>
    <row r="25" spans="2:71" ht="7" customHeight="1">
      <c r="B25" s="16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6"/>
      <c r="BE25" s="173"/>
    </row>
    <row r="26" spans="2:71" s="1" customFormat="1" ht="25.9" customHeight="1">
      <c r="B26" s="29"/>
      <c r="D26" s="30" t="s">
        <v>46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0">
        <f>ROUND(AG54,0)</f>
        <v>0</v>
      </c>
      <c r="AL26" s="181"/>
      <c r="AM26" s="181"/>
      <c r="AN26" s="181"/>
      <c r="AO26" s="181"/>
      <c r="AR26" s="29"/>
      <c r="BE26" s="173"/>
    </row>
    <row r="27" spans="2:71" s="1" customFormat="1" ht="7" customHeight="1">
      <c r="B27" s="29"/>
      <c r="AR27" s="29"/>
      <c r="BE27" s="173"/>
    </row>
    <row r="28" spans="2:71" s="1" customFormat="1" ht="12.5">
      <c r="B28" s="29"/>
      <c r="L28" s="182" t="s">
        <v>47</v>
      </c>
      <c r="M28" s="182"/>
      <c r="N28" s="182"/>
      <c r="O28" s="182"/>
      <c r="P28" s="182"/>
      <c r="W28" s="182" t="s">
        <v>48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49</v>
      </c>
      <c r="AL28" s="182"/>
      <c r="AM28" s="182"/>
      <c r="AN28" s="182"/>
      <c r="AO28" s="182"/>
      <c r="AR28" s="29"/>
      <c r="BE28" s="173"/>
    </row>
    <row r="29" spans="2:71" s="2" customFormat="1" ht="14.5" customHeight="1">
      <c r="B29" s="33"/>
      <c r="D29" s="23" t="s">
        <v>50</v>
      </c>
      <c r="F29" s="23" t="s">
        <v>51</v>
      </c>
      <c r="L29" s="165">
        <v>0.21</v>
      </c>
      <c r="M29" s="166"/>
      <c r="N29" s="166"/>
      <c r="O29" s="166"/>
      <c r="P29" s="166"/>
      <c r="W29" s="167">
        <f>ROUND(AZ54, 0)</f>
        <v>0</v>
      </c>
      <c r="X29" s="166"/>
      <c r="Y29" s="166"/>
      <c r="Z29" s="166"/>
      <c r="AA29" s="166"/>
      <c r="AB29" s="166"/>
      <c r="AC29" s="166"/>
      <c r="AD29" s="166"/>
      <c r="AE29" s="166"/>
      <c r="AK29" s="167">
        <f>ROUND(AV54, 0)</f>
        <v>0</v>
      </c>
      <c r="AL29" s="166"/>
      <c r="AM29" s="166"/>
      <c r="AN29" s="166"/>
      <c r="AO29" s="166"/>
      <c r="AR29" s="33"/>
      <c r="BE29" s="174"/>
    </row>
    <row r="30" spans="2:71" s="2" customFormat="1" ht="14.5" customHeight="1">
      <c r="B30" s="33"/>
      <c r="F30" s="23" t="s">
        <v>52</v>
      </c>
      <c r="L30" s="165">
        <v>0.15</v>
      </c>
      <c r="M30" s="166"/>
      <c r="N30" s="166"/>
      <c r="O30" s="166"/>
      <c r="P30" s="166"/>
      <c r="W30" s="167">
        <f>ROUND(BA54, 0)</f>
        <v>0</v>
      </c>
      <c r="X30" s="166"/>
      <c r="Y30" s="166"/>
      <c r="Z30" s="166"/>
      <c r="AA30" s="166"/>
      <c r="AB30" s="166"/>
      <c r="AC30" s="166"/>
      <c r="AD30" s="166"/>
      <c r="AE30" s="166"/>
      <c r="AK30" s="167">
        <f>ROUND(AW54, 0)</f>
        <v>0</v>
      </c>
      <c r="AL30" s="166"/>
      <c r="AM30" s="166"/>
      <c r="AN30" s="166"/>
      <c r="AO30" s="166"/>
      <c r="AR30" s="33"/>
      <c r="BE30" s="174"/>
    </row>
    <row r="31" spans="2:71" s="2" customFormat="1" ht="14.5" hidden="1" customHeight="1">
      <c r="B31" s="33"/>
      <c r="F31" s="23" t="s">
        <v>53</v>
      </c>
      <c r="L31" s="165">
        <v>0.21</v>
      </c>
      <c r="M31" s="166"/>
      <c r="N31" s="166"/>
      <c r="O31" s="166"/>
      <c r="P31" s="166"/>
      <c r="W31" s="167">
        <f>ROUND(BB54, 0)</f>
        <v>0</v>
      </c>
      <c r="X31" s="166"/>
      <c r="Y31" s="166"/>
      <c r="Z31" s="166"/>
      <c r="AA31" s="166"/>
      <c r="AB31" s="166"/>
      <c r="AC31" s="166"/>
      <c r="AD31" s="166"/>
      <c r="AE31" s="166"/>
      <c r="AK31" s="167">
        <v>0</v>
      </c>
      <c r="AL31" s="166"/>
      <c r="AM31" s="166"/>
      <c r="AN31" s="166"/>
      <c r="AO31" s="166"/>
      <c r="AR31" s="33"/>
      <c r="BE31" s="174"/>
    </row>
    <row r="32" spans="2:71" s="2" customFormat="1" ht="14.5" hidden="1" customHeight="1">
      <c r="B32" s="33"/>
      <c r="F32" s="23" t="s">
        <v>54</v>
      </c>
      <c r="L32" s="165">
        <v>0.15</v>
      </c>
      <c r="M32" s="166"/>
      <c r="N32" s="166"/>
      <c r="O32" s="166"/>
      <c r="P32" s="166"/>
      <c r="W32" s="167">
        <f>ROUND(BC54, 0)</f>
        <v>0</v>
      </c>
      <c r="X32" s="166"/>
      <c r="Y32" s="166"/>
      <c r="Z32" s="166"/>
      <c r="AA32" s="166"/>
      <c r="AB32" s="166"/>
      <c r="AC32" s="166"/>
      <c r="AD32" s="166"/>
      <c r="AE32" s="166"/>
      <c r="AK32" s="167">
        <v>0</v>
      </c>
      <c r="AL32" s="166"/>
      <c r="AM32" s="166"/>
      <c r="AN32" s="166"/>
      <c r="AO32" s="166"/>
      <c r="AR32" s="33"/>
      <c r="BE32" s="174"/>
    </row>
    <row r="33" spans="2:44" s="2" customFormat="1" ht="14.5" hidden="1" customHeight="1">
      <c r="B33" s="33"/>
      <c r="F33" s="23" t="s">
        <v>55</v>
      </c>
      <c r="L33" s="165">
        <v>0</v>
      </c>
      <c r="M33" s="166"/>
      <c r="N33" s="166"/>
      <c r="O33" s="166"/>
      <c r="P33" s="166"/>
      <c r="W33" s="167">
        <f>ROUND(BD54, 0)</f>
        <v>0</v>
      </c>
      <c r="X33" s="166"/>
      <c r="Y33" s="166"/>
      <c r="Z33" s="166"/>
      <c r="AA33" s="166"/>
      <c r="AB33" s="166"/>
      <c r="AC33" s="166"/>
      <c r="AD33" s="166"/>
      <c r="AE33" s="166"/>
      <c r="AK33" s="167">
        <v>0</v>
      </c>
      <c r="AL33" s="166"/>
      <c r="AM33" s="166"/>
      <c r="AN33" s="166"/>
      <c r="AO33" s="166"/>
      <c r="AR33" s="33"/>
    </row>
    <row r="34" spans="2:44" s="1" customFormat="1" ht="7" customHeight="1">
      <c r="B34" s="29"/>
      <c r="AR34" s="29"/>
    </row>
    <row r="35" spans="2:44" s="1" customFormat="1" ht="25.9" customHeight="1">
      <c r="B35" s="29"/>
      <c r="C35" s="34"/>
      <c r="D35" s="35" t="s">
        <v>56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57</v>
      </c>
      <c r="U35" s="36"/>
      <c r="V35" s="36"/>
      <c r="W35" s="36"/>
      <c r="X35" s="171" t="s">
        <v>58</v>
      </c>
      <c r="Y35" s="169"/>
      <c r="Z35" s="169"/>
      <c r="AA35" s="169"/>
      <c r="AB35" s="169"/>
      <c r="AC35" s="36"/>
      <c r="AD35" s="36"/>
      <c r="AE35" s="36"/>
      <c r="AF35" s="36"/>
      <c r="AG35" s="36"/>
      <c r="AH35" s="36"/>
      <c r="AI35" s="36"/>
      <c r="AJ35" s="36"/>
      <c r="AK35" s="168">
        <f>SUM(AK26:AK33)</f>
        <v>0</v>
      </c>
      <c r="AL35" s="169"/>
      <c r="AM35" s="169"/>
      <c r="AN35" s="169"/>
      <c r="AO35" s="170"/>
      <c r="AP35" s="34"/>
      <c r="AQ35" s="34"/>
      <c r="AR35" s="29"/>
    </row>
    <row r="36" spans="2:44" s="1" customFormat="1" ht="7" customHeight="1">
      <c r="B36" s="29"/>
      <c r="AR36" s="29"/>
    </row>
    <row r="37" spans="2:44" s="1" customFormat="1" ht="7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7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5" customHeight="1">
      <c r="B42" s="29"/>
      <c r="C42" s="17" t="s">
        <v>59</v>
      </c>
      <c r="AR42" s="29"/>
    </row>
    <row r="43" spans="2:44" s="1" customFormat="1" ht="7" customHeight="1">
      <c r="B43" s="29"/>
      <c r="AR43" s="29"/>
    </row>
    <row r="44" spans="2:44" s="3" customFormat="1" ht="12" customHeight="1">
      <c r="B44" s="42"/>
      <c r="C44" s="23" t="s">
        <v>13</v>
      </c>
      <c r="L44" s="3" t="str">
        <f>K5</f>
        <v>23_P_SO5</v>
      </c>
      <c r="AR44" s="42"/>
    </row>
    <row r="45" spans="2:44" s="4" customFormat="1" ht="37" customHeight="1">
      <c r="B45" s="43"/>
      <c r="C45" s="44" t="s">
        <v>16</v>
      </c>
      <c r="L45" s="196" t="str">
        <f>K6</f>
        <v>REVITALIZACE ZELENÉ INFRASTRUKTURY NEMOCNICE HAVÍŘOV, p.o. - SO 5 WORKOUT</v>
      </c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R45" s="43"/>
    </row>
    <row r="46" spans="2:44" s="1" customFormat="1" ht="7" customHeight="1">
      <c r="B46" s="29"/>
      <c r="AR46" s="29"/>
    </row>
    <row r="47" spans="2:44" s="1" customFormat="1" ht="12" customHeight="1">
      <c r="B47" s="29"/>
      <c r="C47" s="23" t="s">
        <v>22</v>
      </c>
      <c r="L47" s="45" t="str">
        <f>IF(K8="","",K8)</f>
        <v xml:space="preserve"> </v>
      </c>
      <c r="AI47" s="23" t="s">
        <v>24</v>
      </c>
      <c r="AM47" s="198" t="str">
        <f>IF(AN8= "","",AN8)</f>
        <v>30. 11. 2023</v>
      </c>
      <c r="AN47" s="198"/>
      <c r="AR47" s="29"/>
    </row>
    <row r="48" spans="2:44" s="1" customFormat="1" ht="7" customHeight="1">
      <c r="B48" s="29"/>
      <c r="AR48" s="29"/>
    </row>
    <row r="49" spans="1:91" s="1" customFormat="1" ht="15.25" customHeight="1">
      <c r="B49" s="29"/>
      <c r="C49" s="23" t="s">
        <v>28</v>
      </c>
      <c r="L49" s="3" t="str">
        <f>IF(E11= "","",E11)</f>
        <v>Nemocnice Havířov, příspěvková organizace</v>
      </c>
      <c r="AI49" s="23" t="s">
        <v>36</v>
      </c>
      <c r="AM49" s="199" t="str">
        <f>IF(E17="","",E17)</f>
        <v>Ing. Gabriela Pešková</v>
      </c>
      <c r="AN49" s="200"/>
      <c r="AO49" s="200"/>
      <c r="AP49" s="200"/>
      <c r="AR49" s="29"/>
      <c r="AS49" s="201" t="s">
        <v>60</v>
      </c>
      <c r="AT49" s="202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5" customHeight="1">
      <c r="B50" s="29"/>
      <c r="C50" s="23" t="s">
        <v>34</v>
      </c>
      <c r="L50" s="3" t="str">
        <f>IF(E14= "Vyplň údaj","",E14)</f>
        <v/>
      </c>
      <c r="AI50" s="23" t="s">
        <v>41</v>
      </c>
      <c r="AM50" s="199" t="str">
        <f>IF(E20="","",E20)</f>
        <v>Ing. M. Cabáková</v>
      </c>
      <c r="AN50" s="200"/>
      <c r="AO50" s="200"/>
      <c r="AP50" s="200"/>
      <c r="AR50" s="29"/>
      <c r="AS50" s="203"/>
      <c r="AT50" s="204"/>
      <c r="BD50" s="50"/>
    </row>
    <row r="51" spans="1:91" s="1" customFormat="1" ht="10.9" customHeight="1">
      <c r="B51" s="29"/>
      <c r="AR51" s="29"/>
      <c r="AS51" s="203"/>
      <c r="AT51" s="204"/>
      <c r="BD51" s="50"/>
    </row>
    <row r="52" spans="1:91" s="1" customFormat="1" ht="29.25" customHeight="1">
      <c r="B52" s="29"/>
      <c r="C52" s="192" t="s">
        <v>61</v>
      </c>
      <c r="D52" s="193"/>
      <c r="E52" s="193"/>
      <c r="F52" s="193"/>
      <c r="G52" s="193"/>
      <c r="H52" s="51"/>
      <c r="I52" s="195" t="s">
        <v>62</v>
      </c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4" t="s">
        <v>63</v>
      </c>
      <c r="AH52" s="193"/>
      <c r="AI52" s="193"/>
      <c r="AJ52" s="193"/>
      <c r="AK52" s="193"/>
      <c r="AL52" s="193"/>
      <c r="AM52" s="193"/>
      <c r="AN52" s="195" t="s">
        <v>64</v>
      </c>
      <c r="AO52" s="193"/>
      <c r="AP52" s="193"/>
      <c r="AQ52" s="52" t="s">
        <v>65</v>
      </c>
      <c r="AR52" s="29"/>
      <c r="AS52" s="53" t="s">
        <v>66</v>
      </c>
      <c r="AT52" s="54" t="s">
        <v>67</v>
      </c>
      <c r="AU52" s="54" t="s">
        <v>68</v>
      </c>
      <c r="AV52" s="54" t="s">
        <v>69</v>
      </c>
      <c r="AW52" s="54" t="s">
        <v>70</v>
      </c>
      <c r="AX52" s="54" t="s">
        <v>71</v>
      </c>
      <c r="AY52" s="54" t="s">
        <v>72</v>
      </c>
      <c r="AZ52" s="54" t="s">
        <v>73</v>
      </c>
      <c r="BA52" s="54" t="s">
        <v>74</v>
      </c>
      <c r="BB52" s="54" t="s">
        <v>75</v>
      </c>
      <c r="BC52" s="54" t="s">
        <v>76</v>
      </c>
      <c r="BD52" s="55" t="s">
        <v>77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5" customHeight="1">
      <c r="B54" s="57"/>
      <c r="C54" s="58" t="s">
        <v>78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186">
        <f>ROUND(AG55+AG57,0)</f>
        <v>0</v>
      </c>
      <c r="AH54" s="186"/>
      <c r="AI54" s="186"/>
      <c r="AJ54" s="186"/>
      <c r="AK54" s="186"/>
      <c r="AL54" s="186"/>
      <c r="AM54" s="186"/>
      <c r="AN54" s="187">
        <f>SUM(AG54,AT54)</f>
        <v>0</v>
      </c>
      <c r="AO54" s="187"/>
      <c r="AP54" s="187"/>
      <c r="AQ54" s="61" t="s">
        <v>33</v>
      </c>
      <c r="AR54" s="57"/>
      <c r="AS54" s="62">
        <f>ROUND(AS55+AS57,0)</f>
        <v>0</v>
      </c>
      <c r="AT54" s="63">
        <f>ROUND(SUM(AV54:AW54),0)</f>
        <v>0</v>
      </c>
      <c r="AU54" s="64">
        <f>ROUND(AU55+AU57,5)</f>
        <v>0</v>
      </c>
      <c r="AV54" s="63">
        <f>ROUND(AZ54*L29,0)</f>
        <v>0</v>
      </c>
      <c r="AW54" s="63">
        <f>ROUND(BA54*L30,0)</f>
        <v>0</v>
      </c>
      <c r="AX54" s="63">
        <f>ROUND(BB54*L29,0)</f>
        <v>0</v>
      </c>
      <c r="AY54" s="63">
        <f>ROUND(BC54*L30,0)</f>
        <v>0</v>
      </c>
      <c r="AZ54" s="63">
        <f>ROUND(AZ55+AZ57,0)</f>
        <v>0</v>
      </c>
      <c r="BA54" s="63">
        <f>ROUND(BA55+BA57,0)</f>
        <v>0</v>
      </c>
      <c r="BB54" s="63">
        <f>ROUND(BB55+BB57,0)</f>
        <v>0</v>
      </c>
      <c r="BC54" s="63">
        <f>ROUND(BC55+BC57,0)</f>
        <v>0</v>
      </c>
      <c r="BD54" s="65">
        <f>ROUND(BD55+BD57,0)</f>
        <v>0</v>
      </c>
      <c r="BS54" s="66" t="s">
        <v>79</v>
      </c>
      <c r="BT54" s="66" t="s">
        <v>80</v>
      </c>
      <c r="BU54" s="67" t="s">
        <v>81</v>
      </c>
      <c r="BV54" s="66" t="s">
        <v>82</v>
      </c>
      <c r="BW54" s="66" t="s">
        <v>5</v>
      </c>
      <c r="BX54" s="66" t="s">
        <v>83</v>
      </c>
      <c r="CL54" s="66" t="s">
        <v>19</v>
      </c>
    </row>
    <row r="55" spans="1:91" s="6" customFormat="1" ht="16.5" customHeight="1">
      <c r="B55" s="68"/>
      <c r="C55" s="69"/>
      <c r="D55" s="188" t="s">
        <v>84</v>
      </c>
      <c r="E55" s="188"/>
      <c r="F55" s="188"/>
      <c r="G55" s="188"/>
      <c r="H55" s="188"/>
      <c r="I55" s="70"/>
      <c r="J55" s="188" t="s">
        <v>85</v>
      </c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91">
        <f>ROUND(AG56,0)</f>
        <v>0</v>
      </c>
      <c r="AH55" s="190"/>
      <c r="AI55" s="190"/>
      <c r="AJ55" s="190"/>
      <c r="AK55" s="190"/>
      <c r="AL55" s="190"/>
      <c r="AM55" s="190"/>
      <c r="AN55" s="189">
        <f>SUM(AG55,AT55)</f>
        <v>0</v>
      </c>
      <c r="AO55" s="190"/>
      <c r="AP55" s="190"/>
      <c r="AQ55" s="71" t="s">
        <v>86</v>
      </c>
      <c r="AR55" s="68"/>
      <c r="AS55" s="72">
        <f>ROUND(AS56,0)</f>
        <v>0</v>
      </c>
      <c r="AT55" s="73">
        <f>ROUND(SUM(AV55:AW55),0)</f>
        <v>0</v>
      </c>
      <c r="AU55" s="74">
        <f>ROUND(AU56,5)</f>
        <v>0</v>
      </c>
      <c r="AV55" s="73">
        <f>ROUND(AZ55*L29,0)</f>
        <v>0</v>
      </c>
      <c r="AW55" s="73">
        <f>ROUND(BA55*L30,0)</f>
        <v>0</v>
      </c>
      <c r="AX55" s="73">
        <f>ROUND(BB55*L29,0)</f>
        <v>0</v>
      </c>
      <c r="AY55" s="73">
        <f>ROUND(BC55*L30,0)</f>
        <v>0</v>
      </c>
      <c r="AZ55" s="73">
        <f>ROUND(AZ56,0)</f>
        <v>0</v>
      </c>
      <c r="BA55" s="73">
        <f>ROUND(BA56,0)</f>
        <v>0</v>
      </c>
      <c r="BB55" s="73">
        <f>ROUND(BB56,0)</f>
        <v>0</v>
      </c>
      <c r="BC55" s="73">
        <f>ROUND(BC56,0)</f>
        <v>0</v>
      </c>
      <c r="BD55" s="75">
        <f>ROUND(BD56,0)</f>
        <v>0</v>
      </c>
      <c r="BS55" s="76" t="s">
        <v>79</v>
      </c>
      <c r="BT55" s="76" t="s">
        <v>40</v>
      </c>
      <c r="BU55" s="76" t="s">
        <v>81</v>
      </c>
      <c r="BV55" s="76" t="s">
        <v>82</v>
      </c>
      <c r="BW55" s="76" t="s">
        <v>87</v>
      </c>
      <c r="BX55" s="76" t="s">
        <v>5</v>
      </c>
      <c r="CL55" s="76" t="s">
        <v>19</v>
      </c>
      <c r="CM55" s="76" t="s">
        <v>21</v>
      </c>
    </row>
    <row r="56" spans="1:91" s="3" customFormat="1" ht="16.5" customHeight="1">
      <c r="A56" s="77" t="s">
        <v>88</v>
      </c>
      <c r="B56" s="42"/>
      <c r="C56" s="9"/>
      <c r="D56" s="9"/>
      <c r="E56" s="185" t="s">
        <v>89</v>
      </c>
      <c r="F56" s="185"/>
      <c r="G56" s="185"/>
      <c r="H56" s="185"/>
      <c r="I56" s="185"/>
      <c r="J56" s="9"/>
      <c r="K56" s="185" t="s">
        <v>90</v>
      </c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3">
        <f>'P2 - 2.6.5.2. WORKOUT '!J32</f>
        <v>0</v>
      </c>
      <c r="AH56" s="184"/>
      <c r="AI56" s="184"/>
      <c r="AJ56" s="184"/>
      <c r="AK56" s="184"/>
      <c r="AL56" s="184"/>
      <c r="AM56" s="184"/>
      <c r="AN56" s="183">
        <f>SUM(AG56,AT56)</f>
        <v>0</v>
      </c>
      <c r="AO56" s="184"/>
      <c r="AP56" s="184"/>
      <c r="AQ56" s="78" t="s">
        <v>91</v>
      </c>
      <c r="AR56" s="42"/>
      <c r="AS56" s="79">
        <v>0</v>
      </c>
      <c r="AT56" s="80">
        <f>ROUND(SUM(AV56:AW56),0)</f>
        <v>0</v>
      </c>
      <c r="AU56" s="81">
        <f>'P2 - 2.6.5.2. WORKOUT '!P88</f>
        <v>0</v>
      </c>
      <c r="AV56" s="80">
        <f>'P2 - 2.6.5.2. WORKOUT '!J35</f>
        <v>0</v>
      </c>
      <c r="AW56" s="80">
        <f>'P2 - 2.6.5.2. WORKOUT '!J36</f>
        <v>0</v>
      </c>
      <c r="AX56" s="80">
        <f>'P2 - 2.6.5.2. WORKOUT '!J37</f>
        <v>0</v>
      </c>
      <c r="AY56" s="80">
        <f>'P2 - 2.6.5.2. WORKOUT '!J38</f>
        <v>0</v>
      </c>
      <c r="AZ56" s="80">
        <f>'P2 - 2.6.5.2. WORKOUT '!F35</f>
        <v>0</v>
      </c>
      <c r="BA56" s="80">
        <f>'P2 - 2.6.5.2. WORKOUT '!F36</f>
        <v>0</v>
      </c>
      <c r="BB56" s="80">
        <f>'P2 - 2.6.5.2. WORKOUT '!F37</f>
        <v>0</v>
      </c>
      <c r="BC56" s="80">
        <f>'P2 - 2.6.5.2. WORKOUT '!F38</f>
        <v>0</v>
      </c>
      <c r="BD56" s="82">
        <f>'P2 - 2.6.5.2. WORKOUT '!F39</f>
        <v>0</v>
      </c>
      <c r="BT56" s="21" t="s">
        <v>21</v>
      </c>
      <c r="BV56" s="21" t="s">
        <v>82</v>
      </c>
      <c r="BW56" s="21" t="s">
        <v>92</v>
      </c>
      <c r="BX56" s="21" t="s">
        <v>87</v>
      </c>
      <c r="CL56" s="21" t="s">
        <v>19</v>
      </c>
    </row>
    <row r="57" spans="1:91" s="6" customFormat="1" ht="16.5" customHeight="1">
      <c r="B57" s="68"/>
      <c r="C57" s="69"/>
      <c r="D57" s="188" t="s">
        <v>93</v>
      </c>
      <c r="E57" s="188"/>
      <c r="F57" s="188"/>
      <c r="G57" s="188"/>
      <c r="H57" s="188"/>
      <c r="I57" s="70"/>
      <c r="J57" s="188" t="s">
        <v>94</v>
      </c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91">
        <f>ROUND(AG58,0)</f>
        <v>0</v>
      </c>
      <c r="AH57" s="190"/>
      <c r="AI57" s="190"/>
      <c r="AJ57" s="190"/>
      <c r="AK57" s="190"/>
      <c r="AL57" s="190"/>
      <c r="AM57" s="190"/>
      <c r="AN57" s="189">
        <f>SUM(AG57,AT57)</f>
        <v>0</v>
      </c>
      <c r="AO57" s="190"/>
      <c r="AP57" s="190"/>
      <c r="AQ57" s="71" t="s">
        <v>86</v>
      </c>
      <c r="AR57" s="68"/>
      <c r="AS57" s="72">
        <f>ROUND(AS58,0)</f>
        <v>0</v>
      </c>
      <c r="AT57" s="73">
        <f>ROUND(SUM(AV57:AW57),0)</f>
        <v>0</v>
      </c>
      <c r="AU57" s="74">
        <f>ROUND(AU58,5)</f>
        <v>0</v>
      </c>
      <c r="AV57" s="73">
        <f>ROUND(AZ57*L29,0)</f>
        <v>0</v>
      </c>
      <c r="AW57" s="73">
        <f>ROUND(BA57*L30,0)</f>
        <v>0</v>
      </c>
      <c r="AX57" s="73">
        <f>ROUND(BB57*L29,0)</f>
        <v>0</v>
      </c>
      <c r="AY57" s="73">
        <f>ROUND(BC57*L30,0)</f>
        <v>0</v>
      </c>
      <c r="AZ57" s="73">
        <f>ROUND(AZ58,0)</f>
        <v>0</v>
      </c>
      <c r="BA57" s="73">
        <f>ROUND(BA58,0)</f>
        <v>0</v>
      </c>
      <c r="BB57" s="73">
        <f>ROUND(BB58,0)</f>
        <v>0</v>
      </c>
      <c r="BC57" s="73">
        <f>ROUND(BC58,0)</f>
        <v>0</v>
      </c>
      <c r="BD57" s="75">
        <f>ROUND(BD58,0)</f>
        <v>0</v>
      </c>
      <c r="BS57" s="76" t="s">
        <v>79</v>
      </c>
      <c r="BT57" s="76" t="s">
        <v>40</v>
      </c>
      <c r="BU57" s="76" t="s">
        <v>81</v>
      </c>
      <c r="BV57" s="76" t="s">
        <v>82</v>
      </c>
      <c r="BW57" s="76" t="s">
        <v>95</v>
      </c>
      <c r="BX57" s="76" t="s">
        <v>5</v>
      </c>
      <c r="CL57" s="76" t="s">
        <v>19</v>
      </c>
      <c r="CM57" s="76" t="s">
        <v>21</v>
      </c>
    </row>
    <row r="58" spans="1:91" s="3" customFormat="1" ht="16.5" customHeight="1">
      <c r="A58" s="77" t="s">
        <v>88</v>
      </c>
      <c r="B58" s="42"/>
      <c r="C58" s="9"/>
      <c r="D58" s="9"/>
      <c r="E58" s="185" t="s">
        <v>96</v>
      </c>
      <c r="F58" s="185"/>
      <c r="G58" s="185"/>
      <c r="H58" s="185"/>
      <c r="I58" s="185"/>
      <c r="J58" s="9"/>
      <c r="K58" s="185" t="s">
        <v>97</v>
      </c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3">
        <f>'R - Vedlejší a ostatní ná...'!J32</f>
        <v>0</v>
      </c>
      <c r="AH58" s="184"/>
      <c r="AI58" s="184"/>
      <c r="AJ58" s="184"/>
      <c r="AK58" s="184"/>
      <c r="AL58" s="184"/>
      <c r="AM58" s="184"/>
      <c r="AN58" s="183">
        <f>SUM(AG58,AT58)</f>
        <v>0</v>
      </c>
      <c r="AO58" s="184"/>
      <c r="AP58" s="184"/>
      <c r="AQ58" s="78" t="s">
        <v>91</v>
      </c>
      <c r="AR58" s="42"/>
      <c r="AS58" s="83">
        <v>0</v>
      </c>
      <c r="AT58" s="84">
        <f>ROUND(SUM(AV58:AW58),0)</f>
        <v>0</v>
      </c>
      <c r="AU58" s="85">
        <f>'R - Vedlejší a ostatní ná...'!P91</f>
        <v>0</v>
      </c>
      <c r="AV58" s="84">
        <f>'R - Vedlejší a ostatní ná...'!J35</f>
        <v>0</v>
      </c>
      <c r="AW58" s="84">
        <f>'R - Vedlejší a ostatní ná...'!J36</f>
        <v>0</v>
      </c>
      <c r="AX58" s="84">
        <f>'R - Vedlejší a ostatní ná...'!J37</f>
        <v>0</v>
      </c>
      <c r="AY58" s="84">
        <f>'R - Vedlejší a ostatní ná...'!J38</f>
        <v>0</v>
      </c>
      <c r="AZ58" s="84">
        <f>'R - Vedlejší a ostatní ná...'!F35</f>
        <v>0</v>
      </c>
      <c r="BA58" s="84">
        <f>'R - Vedlejší a ostatní ná...'!F36</f>
        <v>0</v>
      </c>
      <c r="BB58" s="84">
        <f>'R - Vedlejší a ostatní ná...'!F37</f>
        <v>0</v>
      </c>
      <c r="BC58" s="84">
        <f>'R - Vedlejší a ostatní ná...'!F38</f>
        <v>0</v>
      </c>
      <c r="BD58" s="86">
        <f>'R - Vedlejší a ostatní ná...'!F39</f>
        <v>0</v>
      </c>
      <c r="BT58" s="21" t="s">
        <v>21</v>
      </c>
      <c r="BV58" s="21" t="s">
        <v>82</v>
      </c>
      <c r="BW58" s="21" t="s">
        <v>98</v>
      </c>
      <c r="BX58" s="21" t="s">
        <v>95</v>
      </c>
      <c r="CL58" s="21" t="s">
        <v>19</v>
      </c>
    </row>
    <row r="59" spans="1:91" s="1" customFormat="1" ht="30" customHeight="1">
      <c r="B59" s="29"/>
      <c r="AR59" s="29"/>
    </row>
    <row r="60" spans="1:91" s="1" customFormat="1" ht="7" customHeight="1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29"/>
    </row>
  </sheetData>
  <sheetProtection algorithmName="SHA-512" hashValue="Mk9U5pqCwCgti7PEgGzazglX8pFe1sCFi/eJ4MHb91Y5xl08uxE3x9vOHVB0UUD10oMReGIHZePnycY0SXLYAA==" saltValue="Odm2XXWuJ3eJWWe4zatvRsDNZraAODK2qizFv77sJX0wVjn/+8tUK1kpy/uOelcM7bq0UDH5iWgx6Ibu5qkfSw==" spinCount="100000" sheet="1" objects="1" scenarios="1" formatColumns="0" formatRows="0"/>
  <mergeCells count="54"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E58:I58"/>
    <mergeCell ref="K58:AF58"/>
    <mergeCell ref="AG54:AM54"/>
    <mergeCell ref="AN54:AP54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K30:AO30"/>
    <mergeCell ref="W30:AE30"/>
    <mergeCell ref="L30:P30"/>
    <mergeCell ref="W31:AE31"/>
    <mergeCell ref="AG58:AM58"/>
    <mergeCell ref="AN58:AP58"/>
    <mergeCell ref="L45:AO45"/>
    <mergeCell ref="AM47:AN47"/>
    <mergeCell ref="AM49:AP4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P2 - 2.6.5.2. WORKOUT '!C2" display="/"/>
    <hyperlink ref="A58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7"/>
  <sheetViews>
    <sheetView showGridLines="0" topLeftCell="A84" workbookViewId="0">
      <selection activeCell="F92" sqref="F92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92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21</v>
      </c>
    </row>
    <row r="4" spans="2:46" ht="25" customHeight="1">
      <c r="B4" s="16"/>
      <c r="D4" s="17" t="s">
        <v>99</v>
      </c>
      <c r="L4" s="16"/>
      <c r="M4" s="87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206" t="str">
        <f>'Rekapitulace stavby'!K6</f>
        <v>REVITALIZACE ZELENÉ INFRASTRUKTURY NEMOCNICE HAVÍŘOV, p.o. - SO 5 WORKOUT</v>
      </c>
      <c r="F7" s="207"/>
      <c r="G7" s="207"/>
      <c r="H7" s="207"/>
      <c r="L7" s="16"/>
    </row>
    <row r="8" spans="2:46" ht="12" customHeight="1">
      <c r="B8" s="16"/>
      <c r="D8" s="23" t="s">
        <v>100</v>
      </c>
      <c r="L8" s="16"/>
    </row>
    <row r="9" spans="2:46" s="1" customFormat="1" ht="16.5" customHeight="1">
      <c r="B9" s="29"/>
      <c r="E9" s="206" t="s">
        <v>101</v>
      </c>
      <c r="F9" s="205"/>
      <c r="G9" s="205"/>
      <c r="H9" s="205"/>
      <c r="L9" s="29"/>
    </row>
    <row r="10" spans="2:46" s="1" customFormat="1" ht="12" customHeight="1">
      <c r="B10" s="29"/>
      <c r="D10" s="23" t="s">
        <v>102</v>
      </c>
      <c r="L10" s="29"/>
    </row>
    <row r="11" spans="2:46" s="1" customFormat="1" ht="16.5" customHeight="1">
      <c r="B11" s="29"/>
      <c r="E11" s="196" t="s">
        <v>103</v>
      </c>
      <c r="F11" s="205"/>
      <c r="G11" s="205"/>
      <c r="H11" s="20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3" t="s">
        <v>18</v>
      </c>
      <c r="F13" s="21" t="s">
        <v>19</v>
      </c>
      <c r="I13" s="23" t="s">
        <v>20</v>
      </c>
      <c r="J13" s="21" t="s">
        <v>33</v>
      </c>
      <c r="L13" s="29"/>
    </row>
    <row r="14" spans="2:46" s="1" customFormat="1" ht="12" customHeight="1">
      <c r="B14" s="29"/>
      <c r="D14" s="23" t="s">
        <v>22</v>
      </c>
      <c r="F14" s="21" t="s">
        <v>23</v>
      </c>
      <c r="I14" s="23" t="s">
        <v>24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3" t="s">
        <v>28</v>
      </c>
      <c r="I16" s="23" t="s">
        <v>29</v>
      </c>
      <c r="J16" s="21" t="s">
        <v>30</v>
      </c>
      <c r="L16" s="29"/>
    </row>
    <row r="17" spans="2:12" s="1" customFormat="1" ht="18" customHeight="1">
      <c r="B17" s="29"/>
      <c r="E17" s="21" t="s">
        <v>31</v>
      </c>
      <c r="I17" s="23" t="s">
        <v>32</v>
      </c>
      <c r="J17" s="21" t="s">
        <v>33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3" t="s">
        <v>34</v>
      </c>
      <c r="I19" s="23" t="s">
        <v>29</v>
      </c>
      <c r="J19" s="24" t="str">
        <f>'Rekapitulace stavby'!AN13</f>
        <v>Vyplň údaj</v>
      </c>
      <c r="L19" s="29"/>
    </row>
    <row r="20" spans="2:12" s="1" customFormat="1" ht="18" customHeight="1">
      <c r="B20" s="29"/>
      <c r="E20" s="208" t="str">
        <f>'Rekapitulace stavby'!E14</f>
        <v>Vyplň údaj</v>
      </c>
      <c r="F20" s="175"/>
      <c r="G20" s="175"/>
      <c r="H20" s="175"/>
      <c r="I20" s="23" t="s">
        <v>32</v>
      </c>
      <c r="J20" s="24" t="str">
        <f>'Rekapitulace stavby'!AN14</f>
        <v>Vyplň údaj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3" t="s">
        <v>36</v>
      </c>
      <c r="I22" s="23" t="s">
        <v>29</v>
      </c>
      <c r="J22" s="21" t="s">
        <v>37</v>
      </c>
      <c r="L22" s="29"/>
    </row>
    <row r="23" spans="2:12" s="1" customFormat="1" ht="18" customHeight="1">
      <c r="B23" s="29"/>
      <c r="E23" s="21" t="s">
        <v>38</v>
      </c>
      <c r="I23" s="23" t="s">
        <v>32</v>
      </c>
      <c r="J23" s="21" t="s">
        <v>33</v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3" t="s">
        <v>41</v>
      </c>
      <c r="I25" s="23" t="s">
        <v>29</v>
      </c>
      <c r="J25" s="21" t="s">
        <v>42</v>
      </c>
      <c r="L25" s="29"/>
    </row>
    <row r="26" spans="2:12" s="1" customFormat="1" ht="18" customHeight="1">
      <c r="B26" s="29"/>
      <c r="E26" s="21" t="s">
        <v>43</v>
      </c>
      <c r="I26" s="23" t="s">
        <v>32</v>
      </c>
      <c r="J26" s="21" t="s">
        <v>33</v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3" t="s">
        <v>44</v>
      </c>
      <c r="L28" s="29"/>
    </row>
    <row r="29" spans="2:12" s="7" customFormat="1" ht="16.5" customHeight="1">
      <c r="B29" s="88"/>
      <c r="E29" s="179" t="s">
        <v>33</v>
      </c>
      <c r="F29" s="179"/>
      <c r="G29" s="179"/>
      <c r="H29" s="179"/>
      <c r="L29" s="88"/>
    </row>
    <row r="30" spans="2:12" s="1" customFormat="1" ht="7" customHeight="1">
      <c r="B30" s="29"/>
      <c r="L30" s="29"/>
    </row>
    <row r="31" spans="2:12" s="1" customFormat="1" ht="7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4" customHeight="1">
      <c r="B32" s="29"/>
      <c r="D32" s="89" t="s">
        <v>46</v>
      </c>
      <c r="J32" s="60">
        <f>ROUND(J88, 0)</f>
        <v>0</v>
      </c>
      <c r="L32" s="29"/>
    </row>
    <row r="33" spans="2:12" s="1" customFormat="1" ht="7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5" customHeight="1">
      <c r="B34" s="29"/>
      <c r="F34" s="32" t="s">
        <v>48</v>
      </c>
      <c r="I34" s="32" t="s">
        <v>47</v>
      </c>
      <c r="J34" s="32" t="s">
        <v>49</v>
      </c>
      <c r="L34" s="29"/>
    </row>
    <row r="35" spans="2:12" s="1" customFormat="1" ht="14.5" customHeight="1">
      <c r="B35" s="29"/>
      <c r="D35" s="49" t="s">
        <v>50</v>
      </c>
      <c r="E35" s="23" t="s">
        <v>51</v>
      </c>
      <c r="F35" s="80">
        <f>ROUND((SUM(BE88:BE96)),  0)</f>
        <v>0</v>
      </c>
      <c r="I35" s="90">
        <v>0.21</v>
      </c>
      <c r="J35" s="80">
        <f>ROUND(((SUM(BE88:BE96))*I35),  0)</f>
        <v>0</v>
      </c>
      <c r="L35" s="29"/>
    </row>
    <row r="36" spans="2:12" s="1" customFormat="1" ht="14.5" customHeight="1">
      <c r="B36" s="29"/>
      <c r="E36" s="23" t="s">
        <v>52</v>
      </c>
      <c r="F36" s="80">
        <f>ROUND((SUM(BF88:BF96)),  0)</f>
        <v>0</v>
      </c>
      <c r="I36" s="90">
        <v>0.15</v>
      </c>
      <c r="J36" s="80">
        <f>ROUND(((SUM(BF88:BF96))*I36),  0)</f>
        <v>0</v>
      </c>
      <c r="L36" s="29"/>
    </row>
    <row r="37" spans="2:12" s="1" customFormat="1" ht="14.5" hidden="1" customHeight="1">
      <c r="B37" s="29"/>
      <c r="E37" s="23" t="s">
        <v>53</v>
      </c>
      <c r="F37" s="80">
        <f>ROUND((SUM(BG88:BG96)),  0)</f>
        <v>0</v>
      </c>
      <c r="I37" s="90">
        <v>0.21</v>
      </c>
      <c r="J37" s="80">
        <f>0</f>
        <v>0</v>
      </c>
      <c r="L37" s="29"/>
    </row>
    <row r="38" spans="2:12" s="1" customFormat="1" ht="14.5" hidden="1" customHeight="1">
      <c r="B38" s="29"/>
      <c r="E38" s="23" t="s">
        <v>54</v>
      </c>
      <c r="F38" s="80">
        <f>ROUND((SUM(BH88:BH96)),  0)</f>
        <v>0</v>
      </c>
      <c r="I38" s="90">
        <v>0.15</v>
      </c>
      <c r="J38" s="80">
        <f>0</f>
        <v>0</v>
      </c>
      <c r="L38" s="29"/>
    </row>
    <row r="39" spans="2:12" s="1" customFormat="1" ht="14.5" hidden="1" customHeight="1">
      <c r="B39" s="29"/>
      <c r="E39" s="23" t="s">
        <v>55</v>
      </c>
      <c r="F39" s="80">
        <f>ROUND((SUM(BI88:BI96)),  0)</f>
        <v>0</v>
      </c>
      <c r="I39" s="90">
        <v>0</v>
      </c>
      <c r="J39" s="80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4" customHeight="1">
      <c r="B41" s="29"/>
      <c r="C41" s="91"/>
      <c r="D41" s="92" t="s">
        <v>56</v>
      </c>
      <c r="E41" s="51"/>
      <c r="F41" s="51"/>
      <c r="G41" s="93" t="s">
        <v>57</v>
      </c>
      <c r="H41" s="94" t="s">
        <v>58</v>
      </c>
      <c r="I41" s="51"/>
      <c r="J41" s="95">
        <f>SUM(J32:J39)</f>
        <v>0</v>
      </c>
      <c r="K41" s="96"/>
      <c r="L41" s="29"/>
    </row>
    <row r="42" spans="2:12" s="1" customFormat="1" ht="14.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7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5" hidden="1" customHeight="1">
      <c r="B47" s="29"/>
      <c r="C47" s="17" t="s">
        <v>104</v>
      </c>
      <c r="L47" s="29"/>
    </row>
    <row r="48" spans="2:12" s="1" customFormat="1" ht="7" hidden="1" customHeight="1">
      <c r="B48" s="29"/>
      <c r="L48" s="29"/>
    </row>
    <row r="49" spans="2:47" s="1" customFormat="1" ht="12" hidden="1" customHeight="1">
      <c r="B49" s="29"/>
      <c r="C49" s="23" t="s">
        <v>16</v>
      </c>
      <c r="L49" s="29"/>
    </row>
    <row r="50" spans="2:47" s="1" customFormat="1" ht="26.25" hidden="1" customHeight="1">
      <c r="B50" s="29"/>
      <c r="E50" s="206" t="str">
        <f>E7</f>
        <v>REVITALIZACE ZELENÉ INFRASTRUKTURY NEMOCNICE HAVÍŘOV, p.o. - SO 5 WORKOUT</v>
      </c>
      <c r="F50" s="207"/>
      <c r="G50" s="207"/>
      <c r="H50" s="207"/>
      <c r="L50" s="29"/>
    </row>
    <row r="51" spans="2:47" ht="12" hidden="1" customHeight="1">
      <c r="B51" s="16"/>
      <c r="C51" s="23" t="s">
        <v>100</v>
      </c>
      <c r="L51" s="16"/>
    </row>
    <row r="52" spans="2:47" s="1" customFormat="1" ht="16.5" hidden="1" customHeight="1">
      <c r="B52" s="29"/>
      <c r="E52" s="206" t="s">
        <v>101</v>
      </c>
      <c r="F52" s="205"/>
      <c r="G52" s="205"/>
      <c r="H52" s="205"/>
      <c r="L52" s="29"/>
    </row>
    <row r="53" spans="2:47" s="1" customFormat="1" ht="12" hidden="1" customHeight="1">
      <c r="B53" s="29"/>
      <c r="C53" s="23" t="s">
        <v>102</v>
      </c>
      <c r="L53" s="29"/>
    </row>
    <row r="54" spans="2:47" s="1" customFormat="1" ht="16.5" hidden="1" customHeight="1">
      <c r="B54" s="29"/>
      <c r="E54" s="196" t="str">
        <f>E11</f>
        <v xml:space="preserve">P2 - 2.6.5.2. WORKOUT </v>
      </c>
      <c r="F54" s="205"/>
      <c r="G54" s="205"/>
      <c r="H54" s="205"/>
      <c r="L54" s="29"/>
    </row>
    <row r="55" spans="2:47" s="1" customFormat="1" ht="7" hidden="1" customHeight="1">
      <c r="B55" s="29"/>
      <c r="L55" s="29"/>
    </row>
    <row r="56" spans="2:47" s="1" customFormat="1" ht="12" hidden="1" customHeight="1">
      <c r="B56" s="29"/>
      <c r="C56" s="23" t="s">
        <v>22</v>
      </c>
      <c r="F56" s="21" t="str">
        <f>F14</f>
        <v xml:space="preserve"> </v>
      </c>
      <c r="I56" s="23" t="s">
        <v>24</v>
      </c>
      <c r="J56" s="46" t="str">
        <f>IF(J14="","",J14)</f>
        <v>30. 11. 2023</v>
      </c>
      <c r="L56" s="29"/>
    </row>
    <row r="57" spans="2:47" s="1" customFormat="1" ht="7" hidden="1" customHeight="1">
      <c r="B57" s="29"/>
      <c r="L57" s="29"/>
    </row>
    <row r="58" spans="2:47" s="1" customFormat="1" ht="25.75" hidden="1" customHeight="1">
      <c r="B58" s="29"/>
      <c r="C58" s="23" t="s">
        <v>28</v>
      </c>
      <c r="F58" s="21" t="str">
        <f>E17</f>
        <v>Nemocnice Havířov, příspěvková organizace</v>
      </c>
      <c r="I58" s="23" t="s">
        <v>36</v>
      </c>
      <c r="J58" s="27" t="str">
        <f>E23</f>
        <v>Ing. Gabriela Pešková</v>
      </c>
      <c r="L58" s="29"/>
    </row>
    <row r="59" spans="2:47" s="1" customFormat="1" ht="15.25" hidden="1" customHeight="1">
      <c r="B59" s="29"/>
      <c r="C59" s="23" t="s">
        <v>34</v>
      </c>
      <c r="F59" s="21" t="str">
        <f>IF(E20="","",E20)</f>
        <v>Vyplň údaj</v>
      </c>
      <c r="I59" s="23" t="s">
        <v>41</v>
      </c>
      <c r="J59" s="27" t="str">
        <f>E26</f>
        <v>Ing. M. Cabáková</v>
      </c>
      <c r="L59" s="29"/>
    </row>
    <row r="60" spans="2:47" s="1" customFormat="1" ht="10.4" hidden="1" customHeight="1">
      <c r="B60" s="29"/>
      <c r="L60" s="29"/>
    </row>
    <row r="61" spans="2:47" s="1" customFormat="1" ht="29.25" hidden="1" customHeight="1">
      <c r="B61" s="29"/>
      <c r="C61" s="97" t="s">
        <v>105</v>
      </c>
      <c r="D61" s="91"/>
      <c r="E61" s="91"/>
      <c r="F61" s="91"/>
      <c r="G61" s="91"/>
      <c r="H61" s="91"/>
      <c r="I61" s="91"/>
      <c r="J61" s="98" t="s">
        <v>106</v>
      </c>
      <c r="K61" s="91"/>
      <c r="L61" s="29"/>
    </row>
    <row r="62" spans="2:47" s="1" customFormat="1" ht="10.4" hidden="1" customHeight="1">
      <c r="B62" s="29"/>
      <c r="L62" s="29"/>
    </row>
    <row r="63" spans="2:47" s="1" customFormat="1" ht="22.9" hidden="1" customHeight="1">
      <c r="B63" s="29"/>
      <c r="C63" s="99" t="s">
        <v>78</v>
      </c>
      <c r="J63" s="60">
        <f>J88</f>
        <v>0</v>
      </c>
      <c r="L63" s="29"/>
      <c r="AU63" s="13" t="s">
        <v>107</v>
      </c>
    </row>
    <row r="64" spans="2:47" s="8" customFormat="1" ht="25" hidden="1" customHeight="1">
      <c r="B64" s="100"/>
      <c r="D64" s="101" t="s">
        <v>108</v>
      </c>
      <c r="E64" s="102"/>
      <c r="F64" s="102"/>
      <c r="G64" s="102"/>
      <c r="H64" s="102"/>
      <c r="I64" s="102"/>
      <c r="J64" s="103">
        <f>J89</f>
        <v>0</v>
      </c>
      <c r="L64" s="100"/>
    </row>
    <row r="65" spans="2:12" s="9" customFormat="1" ht="19.899999999999999" hidden="1" customHeight="1">
      <c r="B65" s="104"/>
      <c r="D65" s="105" t="s">
        <v>109</v>
      </c>
      <c r="E65" s="106"/>
      <c r="F65" s="106"/>
      <c r="G65" s="106"/>
      <c r="H65" s="106"/>
      <c r="I65" s="106"/>
      <c r="J65" s="107">
        <f>J90</f>
        <v>0</v>
      </c>
      <c r="L65" s="104"/>
    </row>
    <row r="66" spans="2:12" s="9" customFormat="1" ht="19.899999999999999" hidden="1" customHeight="1">
      <c r="B66" s="104"/>
      <c r="D66" s="105" t="s">
        <v>110</v>
      </c>
      <c r="E66" s="106"/>
      <c r="F66" s="106"/>
      <c r="G66" s="106"/>
      <c r="H66" s="106"/>
      <c r="I66" s="106"/>
      <c r="J66" s="107">
        <f>J94</f>
        <v>0</v>
      </c>
      <c r="L66" s="104"/>
    </row>
    <row r="67" spans="2:12" s="1" customFormat="1" ht="21.75" hidden="1" customHeight="1">
      <c r="B67" s="29"/>
      <c r="L67" s="29"/>
    </row>
    <row r="68" spans="2:12" s="1" customFormat="1" ht="7" hidden="1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69" spans="2:12" hidden="1"/>
    <row r="70" spans="2:12" hidden="1"/>
    <row r="71" spans="2:12" hidden="1"/>
    <row r="72" spans="2:12" s="1" customFormat="1" ht="7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29"/>
    </row>
    <row r="73" spans="2:12" s="1" customFormat="1" ht="25" customHeight="1">
      <c r="B73" s="29"/>
      <c r="C73" s="17" t="s">
        <v>111</v>
      </c>
      <c r="L73" s="29"/>
    </row>
    <row r="74" spans="2:12" s="1" customFormat="1" ht="7" customHeight="1">
      <c r="B74" s="29"/>
      <c r="L74" s="29"/>
    </row>
    <row r="75" spans="2:12" s="1" customFormat="1" ht="12" customHeight="1">
      <c r="B75" s="29"/>
      <c r="C75" s="23" t="s">
        <v>16</v>
      </c>
      <c r="L75" s="29"/>
    </row>
    <row r="76" spans="2:12" s="1" customFormat="1" ht="26.25" customHeight="1">
      <c r="B76" s="29"/>
      <c r="E76" s="206" t="str">
        <f>E7</f>
        <v>REVITALIZACE ZELENÉ INFRASTRUKTURY NEMOCNICE HAVÍŘOV, p.o. - SO 5 WORKOUT</v>
      </c>
      <c r="F76" s="207"/>
      <c r="G76" s="207"/>
      <c r="H76" s="207"/>
      <c r="L76" s="29"/>
    </row>
    <row r="77" spans="2:12" ht="12" customHeight="1">
      <c r="B77" s="16"/>
      <c r="C77" s="23" t="s">
        <v>100</v>
      </c>
      <c r="L77" s="16"/>
    </row>
    <row r="78" spans="2:12" s="1" customFormat="1" ht="16.5" customHeight="1">
      <c r="B78" s="29"/>
      <c r="E78" s="206" t="s">
        <v>101</v>
      </c>
      <c r="F78" s="205"/>
      <c r="G78" s="205"/>
      <c r="H78" s="205"/>
      <c r="L78" s="29"/>
    </row>
    <row r="79" spans="2:12" s="1" customFormat="1" ht="12" customHeight="1">
      <c r="B79" s="29"/>
      <c r="C79" s="23" t="s">
        <v>102</v>
      </c>
      <c r="L79" s="29"/>
    </row>
    <row r="80" spans="2:12" s="1" customFormat="1" ht="16.5" customHeight="1">
      <c r="B80" s="29"/>
      <c r="E80" s="196" t="str">
        <f>E11</f>
        <v xml:space="preserve">P2 - 2.6.5.2. WORKOUT </v>
      </c>
      <c r="F80" s="205"/>
      <c r="G80" s="205"/>
      <c r="H80" s="205"/>
      <c r="L80" s="29"/>
    </row>
    <row r="81" spans="2:65" s="1" customFormat="1" ht="7" customHeight="1">
      <c r="B81" s="29"/>
      <c r="L81" s="29"/>
    </row>
    <row r="82" spans="2:65" s="1" customFormat="1" ht="12" customHeight="1">
      <c r="B82" s="29"/>
      <c r="C82" s="23" t="s">
        <v>22</v>
      </c>
      <c r="F82" s="21" t="str">
        <f>F14</f>
        <v xml:space="preserve"> </v>
      </c>
      <c r="I82" s="23" t="s">
        <v>24</v>
      </c>
      <c r="J82" s="46" t="str">
        <f>IF(J14="","",J14)</f>
        <v>30. 11. 2023</v>
      </c>
      <c r="L82" s="29"/>
    </row>
    <row r="83" spans="2:65" s="1" customFormat="1" ht="7" customHeight="1">
      <c r="B83" s="29"/>
      <c r="L83" s="29"/>
    </row>
    <row r="84" spans="2:65" s="1" customFormat="1" ht="25.75" customHeight="1">
      <c r="B84" s="29"/>
      <c r="C84" s="23" t="s">
        <v>28</v>
      </c>
      <c r="F84" s="21" t="str">
        <f>E17</f>
        <v>Nemocnice Havířov, příspěvková organizace</v>
      </c>
      <c r="I84" s="23" t="s">
        <v>36</v>
      </c>
      <c r="J84" s="27" t="str">
        <f>E23</f>
        <v>Ing. Gabriela Pešková</v>
      </c>
      <c r="L84" s="29"/>
    </row>
    <row r="85" spans="2:65" s="1" customFormat="1" ht="15.25" customHeight="1">
      <c r="B85" s="29"/>
      <c r="C85" s="23" t="s">
        <v>34</v>
      </c>
      <c r="F85" s="21" t="str">
        <f>IF(E20="","",E20)</f>
        <v>Vyplň údaj</v>
      </c>
      <c r="I85" s="23" t="s">
        <v>41</v>
      </c>
      <c r="J85" s="27" t="str">
        <f>E26</f>
        <v>Ing. M. Cabáková</v>
      </c>
      <c r="L85" s="29"/>
    </row>
    <row r="86" spans="2:65" s="1" customFormat="1" ht="10.4" customHeight="1">
      <c r="B86" s="29"/>
      <c r="L86" s="29"/>
    </row>
    <row r="87" spans="2:65" s="10" customFormat="1" ht="29.25" customHeight="1">
      <c r="B87" s="108"/>
      <c r="C87" s="109" t="s">
        <v>112</v>
      </c>
      <c r="D87" s="110" t="s">
        <v>65</v>
      </c>
      <c r="E87" s="110" t="s">
        <v>61</v>
      </c>
      <c r="F87" s="110" t="s">
        <v>62</v>
      </c>
      <c r="G87" s="110" t="s">
        <v>113</v>
      </c>
      <c r="H87" s="110" t="s">
        <v>114</v>
      </c>
      <c r="I87" s="110" t="s">
        <v>115</v>
      </c>
      <c r="J87" s="111" t="s">
        <v>106</v>
      </c>
      <c r="K87" s="112" t="s">
        <v>116</v>
      </c>
      <c r="L87" s="108"/>
      <c r="M87" s="53" t="s">
        <v>33</v>
      </c>
      <c r="N87" s="54" t="s">
        <v>50</v>
      </c>
      <c r="O87" s="54" t="s">
        <v>117</v>
      </c>
      <c r="P87" s="54" t="s">
        <v>118</v>
      </c>
      <c r="Q87" s="54" t="s">
        <v>119</v>
      </c>
      <c r="R87" s="54" t="s">
        <v>120</v>
      </c>
      <c r="S87" s="54" t="s">
        <v>121</v>
      </c>
      <c r="T87" s="55" t="s">
        <v>122</v>
      </c>
    </row>
    <row r="88" spans="2:65" s="1" customFormat="1" ht="22.9" customHeight="1">
      <c r="B88" s="29"/>
      <c r="C88" s="58" t="s">
        <v>123</v>
      </c>
      <c r="J88" s="113">
        <f>BK88</f>
        <v>0</v>
      </c>
      <c r="L88" s="29"/>
      <c r="M88" s="56"/>
      <c r="N88" s="47"/>
      <c r="O88" s="47"/>
      <c r="P88" s="114">
        <f>P89</f>
        <v>0</v>
      </c>
      <c r="Q88" s="47"/>
      <c r="R88" s="114">
        <f>R89</f>
        <v>0</v>
      </c>
      <c r="S88" s="47"/>
      <c r="T88" s="115">
        <f>T89</f>
        <v>0</v>
      </c>
      <c r="AT88" s="13" t="s">
        <v>79</v>
      </c>
      <c r="AU88" s="13" t="s">
        <v>107</v>
      </c>
      <c r="BK88" s="116">
        <f>BK89</f>
        <v>0</v>
      </c>
    </row>
    <row r="89" spans="2:65" s="11" customFormat="1" ht="25.9" customHeight="1">
      <c r="B89" s="117"/>
      <c r="D89" s="118" t="s">
        <v>79</v>
      </c>
      <c r="E89" s="119" t="s">
        <v>124</v>
      </c>
      <c r="F89" s="119" t="s">
        <v>125</v>
      </c>
      <c r="I89" s="120"/>
      <c r="J89" s="121">
        <f>BK89</f>
        <v>0</v>
      </c>
      <c r="L89" s="117"/>
      <c r="M89" s="122"/>
      <c r="P89" s="123">
        <f>P90+P94</f>
        <v>0</v>
      </c>
      <c r="R89" s="123">
        <f>R90+R94</f>
        <v>0</v>
      </c>
      <c r="T89" s="124">
        <f>T90+T94</f>
        <v>0</v>
      </c>
      <c r="AR89" s="118" t="s">
        <v>40</v>
      </c>
      <c r="AT89" s="125" t="s">
        <v>79</v>
      </c>
      <c r="AU89" s="125" t="s">
        <v>80</v>
      </c>
      <c r="AY89" s="118" t="s">
        <v>126</v>
      </c>
      <c r="BK89" s="126">
        <f>BK90+BK94</f>
        <v>0</v>
      </c>
    </row>
    <row r="90" spans="2:65" s="11" customFormat="1" ht="22.9" customHeight="1">
      <c r="B90" s="117"/>
      <c r="D90" s="118" t="s">
        <v>79</v>
      </c>
      <c r="E90" s="127" t="s">
        <v>127</v>
      </c>
      <c r="F90" s="127" t="s">
        <v>128</v>
      </c>
      <c r="I90" s="120"/>
      <c r="J90" s="128">
        <f>BK90</f>
        <v>0</v>
      </c>
      <c r="L90" s="117"/>
      <c r="M90" s="122"/>
      <c r="P90" s="123">
        <f>SUM(P91:P93)</f>
        <v>0</v>
      </c>
      <c r="R90" s="123">
        <f>SUM(R91:R93)</f>
        <v>0</v>
      </c>
      <c r="T90" s="124">
        <f>SUM(T91:T93)</f>
        <v>0</v>
      </c>
      <c r="AR90" s="118" t="s">
        <v>40</v>
      </c>
      <c r="AT90" s="125" t="s">
        <v>79</v>
      </c>
      <c r="AU90" s="125" t="s">
        <v>40</v>
      </c>
      <c r="AY90" s="118" t="s">
        <v>126</v>
      </c>
      <c r="BK90" s="126">
        <f>SUM(BK91:BK93)</f>
        <v>0</v>
      </c>
    </row>
    <row r="91" spans="2:65" s="1" customFormat="1" ht="16.5" customHeight="1">
      <c r="B91" s="29"/>
      <c r="C91" s="129" t="s">
        <v>40</v>
      </c>
      <c r="D91" s="129" t="s">
        <v>129</v>
      </c>
      <c r="E91" s="130" t="s">
        <v>130</v>
      </c>
      <c r="F91" s="131" t="s">
        <v>131</v>
      </c>
      <c r="G91" s="132" t="s">
        <v>132</v>
      </c>
      <c r="H91" s="133">
        <v>1</v>
      </c>
      <c r="I91" s="134"/>
      <c r="J91" s="135">
        <f>ROUND(I91*H91,2)</f>
        <v>0</v>
      </c>
      <c r="K91" s="136"/>
      <c r="L91" s="29"/>
      <c r="M91" s="137" t="s">
        <v>33</v>
      </c>
      <c r="N91" s="138" t="s">
        <v>51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133</v>
      </c>
      <c r="AT91" s="141" t="s">
        <v>129</v>
      </c>
      <c r="AU91" s="141" t="s">
        <v>21</v>
      </c>
      <c r="AY91" s="13" t="s">
        <v>126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3" t="s">
        <v>40</v>
      </c>
      <c r="BK91" s="142">
        <f>ROUND(I91*H91,2)</f>
        <v>0</v>
      </c>
      <c r="BL91" s="13" t="s">
        <v>133</v>
      </c>
      <c r="BM91" s="141" t="s">
        <v>134</v>
      </c>
    </row>
    <row r="92" spans="2:65" s="1" customFormat="1" ht="62.65" customHeight="1">
      <c r="B92" s="29"/>
      <c r="C92" s="143" t="s">
        <v>21</v>
      </c>
      <c r="D92" s="143" t="s">
        <v>135</v>
      </c>
      <c r="E92" s="144" t="s">
        <v>136</v>
      </c>
      <c r="F92" s="145" t="s">
        <v>137</v>
      </c>
      <c r="G92" s="146" t="s">
        <v>132</v>
      </c>
      <c r="H92" s="147">
        <v>1</v>
      </c>
      <c r="I92" s="148"/>
      <c r="J92" s="149">
        <f>ROUND(I92*H92,2)</f>
        <v>0</v>
      </c>
      <c r="K92" s="150"/>
      <c r="L92" s="151"/>
      <c r="M92" s="152" t="s">
        <v>33</v>
      </c>
      <c r="N92" s="153" t="s">
        <v>51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138</v>
      </c>
      <c r="AT92" s="141" t="s">
        <v>135</v>
      </c>
      <c r="AU92" s="141" t="s">
        <v>21</v>
      </c>
      <c r="AY92" s="13" t="s">
        <v>126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3" t="s">
        <v>40</v>
      </c>
      <c r="BK92" s="142">
        <f>ROUND(I92*H92,2)</f>
        <v>0</v>
      </c>
      <c r="BL92" s="13" t="s">
        <v>133</v>
      </c>
      <c r="BM92" s="141" t="s">
        <v>139</v>
      </c>
    </row>
    <row r="93" spans="2:65" s="1" customFormat="1" ht="18">
      <c r="B93" s="29"/>
      <c r="D93" s="154" t="s">
        <v>140</v>
      </c>
      <c r="F93" s="155" t="s">
        <v>141</v>
      </c>
      <c r="I93" s="156"/>
      <c r="L93" s="29"/>
      <c r="M93" s="157"/>
      <c r="T93" s="50"/>
      <c r="AT93" s="13" t="s">
        <v>140</v>
      </c>
      <c r="AU93" s="13" t="s">
        <v>21</v>
      </c>
    </row>
    <row r="94" spans="2:65" s="11" customFormat="1" ht="22.9" customHeight="1">
      <c r="B94" s="117"/>
      <c r="D94" s="118" t="s">
        <v>79</v>
      </c>
      <c r="E94" s="127" t="s">
        <v>142</v>
      </c>
      <c r="F94" s="127" t="s">
        <v>143</v>
      </c>
      <c r="I94" s="120"/>
      <c r="J94" s="128">
        <f>BK94</f>
        <v>0</v>
      </c>
      <c r="L94" s="117"/>
      <c r="M94" s="122"/>
      <c r="P94" s="123">
        <f>SUM(P95:P96)</f>
        <v>0</v>
      </c>
      <c r="R94" s="123">
        <f>SUM(R95:R96)</f>
        <v>0</v>
      </c>
      <c r="T94" s="124">
        <f>SUM(T95:T96)</f>
        <v>0</v>
      </c>
      <c r="AR94" s="118" t="s">
        <v>40</v>
      </c>
      <c r="AT94" s="125" t="s">
        <v>79</v>
      </c>
      <c r="AU94" s="125" t="s">
        <v>40</v>
      </c>
      <c r="AY94" s="118" t="s">
        <v>126</v>
      </c>
      <c r="BK94" s="126">
        <f>SUM(BK95:BK96)</f>
        <v>0</v>
      </c>
    </row>
    <row r="95" spans="2:65" s="1" customFormat="1" ht="24.25" customHeight="1">
      <c r="B95" s="29"/>
      <c r="C95" s="129" t="s">
        <v>144</v>
      </c>
      <c r="D95" s="129" t="s">
        <v>129</v>
      </c>
      <c r="E95" s="130" t="s">
        <v>145</v>
      </c>
      <c r="F95" s="131" t="s">
        <v>146</v>
      </c>
      <c r="G95" s="132" t="s">
        <v>147</v>
      </c>
      <c r="H95" s="133">
        <v>6</v>
      </c>
      <c r="I95" s="134"/>
      <c r="J95" s="135">
        <f>ROUND(I95*H95,2)</f>
        <v>0</v>
      </c>
      <c r="K95" s="136"/>
      <c r="L95" s="29"/>
      <c r="M95" s="137" t="s">
        <v>33</v>
      </c>
      <c r="N95" s="138" t="s">
        <v>51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133</v>
      </c>
      <c r="AT95" s="141" t="s">
        <v>129</v>
      </c>
      <c r="AU95" s="141" t="s">
        <v>21</v>
      </c>
      <c r="AY95" s="13" t="s">
        <v>126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3" t="s">
        <v>40</v>
      </c>
      <c r="BK95" s="142">
        <f>ROUND(I95*H95,2)</f>
        <v>0</v>
      </c>
      <c r="BL95" s="13" t="s">
        <v>133</v>
      </c>
      <c r="BM95" s="141" t="s">
        <v>148</v>
      </c>
    </row>
    <row r="96" spans="2:65" s="1" customFormat="1">
      <c r="B96" s="29"/>
      <c r="D96" s="158" t="s">
        <v>149</v>
      </c>
      <c r="F96" s="159" t="s">
        <v>150</v>
      </c>
      <c r="I96" s="156"/>
      <c r="L96" s="29"/>
      <c r="M96" s="160"/>
      <c r="N96" s="161"/>
      <c r="O96" s="161"/>
      <c r="P96" s="161"/>
      <c r="Q96" s="161"/>
      <c r="R96" s="161"/>
      <c r="S96" s="161"/>
      <c r="T96" s="162"/>
      <c r="AT96" s="13" t="s">
        <v>149</v>
      </c>
      <c r="AU96" s="13" t="s">
        <v>21</v>
      </c>
    </row>
    <row r="97" spans="2:12" s="1" customFormat="1" ht="7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29"/>
    </row>
  </sheetData>
  <sheetProtection algorithmName="SHA-512" hashValue="oAy2zDDzdH4QTejt7/VsaRpiqA6dzMQ2q8d45YiYYgs3YLamIMKFEgm6C0Tlpv5k1mmVB2BNcMeZLBWwrZWJHQ==" saltValue="U7g3G4Ff16R5u9RNSGOQIw==" spinCount="100000" sheet="1" objects="1" scenarios="1" formatColumns="0" formatRows="0" autoFilter="0"/>
  <autoFilter ref="C87:K9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98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21</v>
      </c>
    </row>
    <row r="4" spans="2:46" ht="25" customHeight="1">
      <c r="B4" s="16"/>
      <c r="D4" s="17" t="s">
        <v>99</v>
      </c>
      <c r="L4" s="16"/>
      <c r="M4" s="87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206" t="str">
        <f>'Rekapitulace stavby'!K6</f>
        <v>REVITALIZACE ZELENÉ INFRASTRUKTURY NEMOCNICE HAVÍŘOV, p.o. - SO 5 WORKOUT</v>
      </c>
      <c r="F7" s="207"/>
      <c r="G7" s="207"/>
      <c r="H7" s="207"/>
      <c r="L7" s="16"/>
    </row>
    <row r="8" spans="2:46" ht="12" customHeight="1">
      <c r="B8" s="16"/>
      <c r="D8" s="23" t="s">
        <v>100</v>
      </c>
      <c r="L8" s="16"/>
    </row>
    <row r="9" spans="2:46" s="1" customFormat="1" ht="16.5" customHeight="1">
      <c r="B9" s="29"/>
      <c r="E9" s="206" t="s">
        <v>151</v>
      </c>
      <c r="F9" s="205"/>
      <c r="G9" s="205"/>
      <c r="H9" s="205"/>
      <c r="L9" s="29"/>
    </row>
    <row r="10" spans="2:46" s="1" customFormat="1" ht="12" customHeight="1">
      <c r="B10" s="29"/>
      <c r="D10" s="23" t="s">
        <v>102</v>
      </c>
      <c r="L10" s="29"/>
    </row>
    <row r="11" spans="2:46" s="1" customFormat="1" ht="16.5" customHeight="1">
      <c r="B11" s="29"/>
      <c r="E11" s="196" t="s">
        <v>152</v>
      </c>
      <c r="F11" s="205"/>
      <c r="G11" s="205"/>
      <c r="H11" s="205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3" t="s">
        <v>18</v>
      </c>
      <c r="F13" s="21" t="s">
        <v>19</v>
      </c>
      <c r="I13" s="23" t="s">
        <v>20</v>
      </c>
      <c r="J13" s="21" t="s">
        <v>33</v>
      </c>
      <c r="L13" s="29"/>
    </row>
    <row r="14" spans="2:46" s="1" customFormat="1" ht="12" customHeight="1">
      <c r="B14" s="29"/>
      <c r="D14" s="23" t="s">
        <v>22</v>
      </c>
      <c r="F14" s="21" t="s">
        <v>23</v>
      </c>
      <c r="I14" s="23" t="s">
        <v>24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3" t="s">
        <v>28</v>
      </c>
      <c r="I16" s="23" t="s">
        <v>29</v>
      </c>
      <c r="J16" s="21" t="s">
        <v>30</v>
      </c>
      <c r="L16" s="29"/>
    </row>
    <row r="17" spans="2:12" s="1" customFormat="1" ht="18" customHeight="1">
      <c r="B17" s="29"/>
      <c r="E17" s="21" t="s">
        <v>31</v>
      </c>
      <c r="I17" s="23" t="s">
        <v>32</v>
      </c>
      <c r="J17" s="21" t="s">
        <v>33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3" t="s">
        <v>34</v>
      </c>
      <c r="I19" s="23" t="s">
        <v>29</v>
      </c>
      <c r="J19" s="24" t="str">
        <f>'Rekapitulace stavby'!AN13</f>
        <v>Vyplň údaj</v>
      </c>
      <c r="L19" s="29"/>
    </row>
    <row r="20" spans="2:12" s="1" customFormat="1" ht="18" customHeight="1">
      <c r="B20" s="29"/>
      <c r="E20" s="208" t="str">
        <f>'Rekapitulace stavby'!E14</f>
        <v>Vyplň údaj</v>
      </c>
      <c r="F20" s="175"/>
      <c r="G20" s="175"/>
      <c r="H20" s="175"/>
      <c r="I20" s="23" t="s">
        <v>32</v>
      </c>
      <c r="J20" s="24" t="str">
        <f>'Rekapitulace stavby'!AN14</f>
        <v>Vyplň údaj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3" t="s">
        <v>36</v>
      </c>
      <c r="I22" s="23" t="s">
        <v>29</v>
      </c>
      <c r="J22" s="21" t="s">
        <v>37</v>
      </c>
      <c r="L22" s="29"/>
    </row>
    <row r="23" spans="2:12" s="1" customFormat="1" ht="18" customHeight="1">
      <c r="B23" s="29"/>
      <c r="E23" s="21" t="s">
        <v>38</v>
      </c>
      <c r="I23" s="23" t="s">
        <v>32</v>
      </c>
      <c r="J23" s="21" t="s">
        <v>33</v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3" t="s">
        <v>41</v>
      </c>
      <c r="I25" s="23" t="s">
        <v>29</v>
      </c>
      <c r="J25" s="21" t="s">
        <v>42</v>
      </c>
      <c r="L25" s="29"/>
    </row>
    <row r="26" spans="2:12" s="1" customFormat="1" ht="18" customHeight="1">
      <c r="B26" s="29"/>
      <c r="E26" s="21" t="s">
        <v>43</v>
      </c>
      <c r="I26" s="23" t="s">
        <v>32</v>
      </c>
      <c r="J26" s="21" t="s">
        <v>33</v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3" t="s">
        <v>44</v>
      </c>
      <c r="L28" s="29"/>
    </row>
    <row r="29" spans="2:12" s="7" customFormat="1" ht="16.5" customHeight="1">
      <c r="B29" s="88"/>
      <c r="E29" s="179" t="s">
        <v>33</v>
      </c>
      <c r="F29" s="179"/>
      <c r="G29" s="179"/>
      <c r="H29" s="179"/>
      <c r="L29" s="88"/>
    </row>
    <row r="30" spans="2:12" s="1" customFormat="1" ht="7" customHeight="1">
      <c r="B30" s="29"/>
      <c r="L30" s="29"/>
    </row>
    <row r="31" spans="2:12" s="1" customFormat="1" ht="7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4" customHeight="1">
      <c r="B32" s="29"/>
      <c r="D32" s="89" t="s">
        <v>46</v>
      </c>
      <c r="J32" s="60">
        <f>ROUND(J91, 0)</f>
        <v>0</v>
      </c>
      <c r="L32" s="29"/>
    </row>
    <row r="33" spans="2:12" s="1" customFormat="1" ht="7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5" customHeight="1">
      <c r="B34" s="29"/>
      <c r="F34" s="32" t="s">
        <v>48</v>
      </c>
      <c r="I34" s="32" t="s">
        <v>47</v>
      </c>
      <c r="J34" s="32" t="s">
        <v>49</v>
      </c>
      <c r="L34" s="29"/>
    </row>
    <row r="35" spans="2:12" s="1" customFormat="1" ht="14.5" customHeight="1">
      <c r="B35" s="29"/>
      <c r="D35" s="49" t="s">
        <v>50</v>
      </c>
      <c r="E35" s="23" t="s">
        <v>51</v>
      </c>
      <c r="F35" s="80">
        <f>ROUND((SUM(BE91:BE116)),  0)</f>
        <v>0</v>
      </c>
      <c r="I35" s="90">
        <v>0.21</v>
      </c>
      <c r="J35" s="80">
        <f>ROUND(((SUM(BE91:BE116))*I35),  0)</f>
        <v>0</v>
      </c>
      <c r="L35" s="29"/>
    </row>
    <row r="36" spans="2:12" s="1" customFormat="1" ht="14.5" customHeight="1">
      <c r="B36" s="29"/>
      <c r="E36" s="23" t="s">
        <v>52</v>
      </c>
      <c r="F36" s="80">
        <f>ROUND((SUM(BF91:BF116)),  0)</f>
        <v>0</v>
      </c>
      <c r="I36" s="90">
        <v>0.15</v>
      </c>
      <c r="J36" s="80">
        <f>ROUND(((SUM(BF91:BF116))*I36),  0)</f>
        <v>0</v>
      </c>
      <c r="L36" s="29"/>
    </row>
    <row r="37" spans="2:12" s="1" customFormat="1" ht="14.5" hidden="1" customHeight="1">
      <c r="B37" s="29"/>
      <c r="E37" s="23" t="s">
        <v>53</v>
      </c>
      <c r="F37" s="80">
        <f>ROUND((SUM(BG91:BG116)),  0)</f>
        <v>0</v>
      </c>
      <c r="I37" s="90">
        <v>0.21</v>
      </c>
      <c r="J37" s="80">
        <f>0</f>
        <v>0</v>
      </c>
      <c r="L37" s="29"/>
    </row>
    <row r="38" spans="2:12" s="1" customFormat="1" ht="14.5" hidden="1" customHeight="1">
      <c r="B38" s="29"/>
      <c r="E38" s="23" t="s">
        <v>54</v>
      </c>
      <c r="F38" s="80">
        <f>ROUND((SUM(BH91:BH116)),  0)</f>
        <v>0</v>
      </c>
      <c r="I38" s="90">
        <v>0.15</v>
      </c>
      <c r="J38" s="80">
        <f>0</f>
        <v>0</v>
      </c>
      <c r="L38" s="29"/>
    </row>
    <row r="39" spans="2:12" s="1" customFormat="1" ht="14.5" hidden="1" customHeight="1">
      <c r="B39" s="29"/>
      <c r="E39" s="23" t="s">
        <v>55</v>
      </c>
      <c r="F39" s="80">
        <f>ROUND((SUM(BI91:BI116)),  0)</f>
        <v>0</v>
      </c>
      <c r="I39" s="90">
        <v>0</v>
      </c>
      <c r="J39" s="80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4" customHeight="1">
      <c r="B41" s="29"/>
      <c r="C41" s="91"/>
      <c r="D41" s="92" t="s">
        <v>56</v>
      </c>
      <c r="E41" s="51"/>
      <c r="F41" s="51"/>
      <c r="G41" s="93" t="s">
        <v>57</v>
      </c>
      <c r="H41" s="94" t="s">
        <v>58</v>
      </c>
      <c r="I41" s="51"/>
      <c r="J41" s="95">
        <f>SUM(J32:J39)</f>
        <v>0</v>
      </c>
      <c r="K41" s="96"/>
      <c r="L41" s="29"/>
    </row>
    <row r="42" spans="2:12" s="1" customFormat="1" ht="14.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7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5" hidden="1" customHeight="1">
      <c r="B47" s="29"/>
      <c r="C47" s="17" t="s">
        <v>104</v>
      </c>
      <c r="L47" s="29"/>
    </row>
    <row r="48" spans="2:12" s="1" customFormat="1" ht="7" hidden="1" customHeight="1">
      <c r="B48" s="29"/>
      <c r="L48" s="29"/>
    </row>
    <row r="49" spans="2:47" s="1" customFormat="1" ht="12" hidden="1" customHeight="1">
      <c r="B49" s="29"/>
      <c r="C49" s="23" t="s">
        <v>16</v>
      </c>
      <c r="L49" s="29"/>
    </row>
    <row r="50" spans="2:47" s="1" customFormat="1" ht="26.25" hidden="1" customHeight="1">
      <c r="B50" s="29"/>
      <c r="E50" s="206" t="str">
        <f>E7</f>
        <v>REVITALIZACE ZELENÉ INFRASTRUKTURY NEMOCNICE HAVÍŘOV, p.o. - SO 5 WORKOUT</v>
      </c>
      <c r="F50" s="207"/>
      <c r="G50" s="207"/>
      <c r="H50" s="207"/>
      <c r="L50" s="29"/>
    </row>
    <row r="51" spans="2:47" ht="12" hidden="1" customHeight="1">
      <c r="B51" s="16"/>
      <c r="C51" s="23" t="s">
        <v>100</v>
      </c>
      <c r="L51" s="16"/>
    </row>
    <row r="52" spans="2:47" s="1" customFormat="1" ht="16.5" hidden="1" customHeight="1">
      <c r="B52" s="29"/>
      <c r="E52" s="206" t="s">
        <v>151</v>
      </c>
      <c r="F52" s="205"/>
      <c r="G52" s="205"/>
      <c r="H52" s="205"/>
      <c r="L52" s="29"/>
    </row>
    <row r="53" spans="2:47" s="1" customFormat="1" ht="12" hidden="1" customHeight="1">
      <c r="B53" s="29"/>
      <c r="C53" s="23" t="s">
        <v>102</v>
      </c>
      <c r="L53" s="29"/>
    </row>
    <row r="54" spans="2:47" s="1" customFormat="1" ht="16.5" hidden="1" customHeight="1">
      <c r="B54" s="29"/>
      <c r="E54" s="196" t="str">
        <f>E11</f>
        <v>R - Vedlejší a ostatní náklady</v>
      </c>
      <c r="F54" s="205"/>
      <c r="G54" s="205"/>
      <c r="H54" s="205"/>
      <c r="L54" s="29"/>
    </row>
    <row r="55" spans="2:47" s="1" customFormat="1" ht="7" hidden="1" customHeight="1">
      <c r="B55" s="29"/>
      <c r="L55" s="29"/>
    </row>
    <row r="56" spans="2:47" s="1" customFormat="1" ht="12" hidden="1" customHeight="1">
      <c r="B56" s="29"/>
      <c r="C56" s="23" t="s">
        <v>22</v>
      </c>
      <c r="F56" s="21" t="str">
        <f>F14</f>
        <v xml:space="preserve"> </v>
      </c>
      <c r="I56" s="23" t="s">
        <v>24</v>
      </c>
      <c r="J56" s="46" t="str">
        <f>IF(J14="","",J14)</f>
        <v>30. 11. 2023</v>
      </c>
      <c r="L56" s="29"/>
    </row>
    <row r="57" spans="2:47" s="1" customFormat="1" ht="7" hidden="1" customHeight="1">
      <c r="B57" s="29"/>
      <c r="L57" s="29"/>
    </row>
    <row r="58" spans="2:47" s="1" customFormat="1" ht="25.75" hidden="1" customHeight="1">
      <c r="B58" s="29"/>
      <c r="C58" s="23" t="s">
        <v>28</v>
      </c>
      <c r="F58" s="21" t="str">
        <f>E17</f>
        <v>Nemocnice Havířov, příspěvková organizace</v>
      </c>
      <c r="I58" s="23" t="s">
        <v>36</v>
      </c>
      <c r="J58" s="27" t="str">
        <f>E23</f>
        <v>Ing. Gabriela Pešková</v>
      </c>
      <c r="L58" s="29"/>
    </row>
    <row r="59" spans="2:47" s="1" customFormat="1" ht="15.25" hidden="1" customHeight="1">
      <c r="B59" s="29"/>
      <c r="C59" s="23" t="s">
        <v>34</v>
      </c>
      <c r="F59" s="21" t="str">
        <f>IF(E20="","",E20)</f>
        <v>Vyplň údaj</v>
      </c>
      <c r="I59" s="23" t="s">
        <v>41</v>
      </c>
      <c r="J59" s="27" t="str">
        <f>E26</f>
        <v>Ing. M. Cabáková</v>
      </c>
      <c r="L59" s="29"/>
    </row>
    <row r="60" spans="2:47" s="1" customFormat="1" ht="10.4" hidden="1" customHeight="1">
      <c r="B60" s="29"/>
      <c r="L60" s="29"/>
    </row>
    <row r="61" spans="2:47" s="1" customFormat="1" ht="29.25" hidden="1" customHeight="1">
      <c r="B61" s="29"/>
      <c r="C61" s="97" t="s">
        <v>105</v>
      </c>
      <c r="D61" s="91"/>
      <c r="E61" s="91"/>
      <c r="F61" s="91"/>
      <c r="G61" s="91"/>
      <c r="H61" s="91"/>
      <c r="I61" s="91"/>
      <c r="J61" s="98" t="s">
        <v>106</v>
      </c>
      <c r="K61" s="91"/>
      <c r="L61" s="29"/>
    </row>
    <row r="62" spans="2:47" s="1" customFormat="1" ht="10.4" hidden="1" customHeight="1">
      <c r="B62" s="29"/>
      <c r="L62" s="29"/>
    </row>
    <row r="63" spans="2:47" s="1" customFormat="1" ht="22.9" hidden="1" customHeight="1">
      <c r="B63" s="29"/>
      <c r="C63" s="99" t="s">
        <v>78</v>
      </c>
      <c r="J63" s="60">
        <f>J91</f>
        <v>0</v>
      </c>
      <c r="L63" s="29"/>
      <c r="AU63" s="13" t="s">
        <v>107</v>
      </c>
    </row>
    <row r="64" spans="2:47" s="8" customFormat="1" ht="25" hidden="1" customHeight="1">
      <c r="B64" s="100"/>
      <c r="D64" s="101" t="s">
        <v>153</v>
      </c>
      <c r="E64" s="102"/>
      <c r="F64" s="102"/>
      <c r="G64" s="102"/>
      <c r="H64" s="102"/>
      <c r="I64" s="102"/>
      <c r="J64" s="103">
        <f>J92</f>
        <v>0</v>
      </c>
      <c r="L64" s="100"/>
    </row>
    <row r="65" spans="2:12" s="9" customFormat="1" ht="19.899999999999999" hidden="1" customHeight="1">
      <c r="B65" s="104"/>
      <c r="D65" s="105" t="s">
        <v>154</v>
      </c>
      <c r="E65" s="106"/>
      <c r="F65" s="106"/>
      <c r="G65" s="106"/>
      <c r="H65" s="106"/>
      <c r="I65" s="106"/>
      <c r="J65" s="107">
        <f>J93</f>
        <v>0</v>
      </c>
      <c r="L65" s="104"/>
    </row>
    <row r="66" spans="2:12" s="9" customFormat="1" ht="19.899999999999999" hidden="1" customHeight="1">
      <c r="B66" s="104"/>
      <c r="D66" s="105" t="s">
        <v>155</v>
      </c>
      <c r="E66" s="106"/>
      <c r="F66" s="106"/>
      <c r="G66" s="106"/>
      <c r="H66" s="106"/>
      <c r="I66" s="106"/>
      <c r="J66" s="107">
        <f>J97</f>
        <v>0</v>
      </c>
      <c r="L66" s="104"/>
    </row>
    <row r="67" spans="2:12" s="9" customFormat="1" ht="19.899999999999999" hidden="1" customHeight="1">
      <c r="B67" s="104"/>
      <c r="D67" s="105" t="s">
        <v>156</v>
      </c>
      <c r="E67" s="106"/>
      <c r="F67" s="106"/>
      <c r="G67" s="106"/>
      <c r="H67" s="106"/>
      <c r="I67" s="106"/>
      <c r="J67" s="107">
        <f>J101</f>
        <v>0</v>
      </c>
      <c r="L67" s="104"/>
    </row>
    <row r="68" spans="2:12" s="9" customFormat="1" ht="19.899999999999999" hidden="1" customHeight="1">
      <c r="B68" s="104"/>
      <c r="D68" s="105" t="s">
        <v>157</v>
      </c>
      <c r="E68" s="106"/>
      <c r="F68" s="106"/>
      <c r="G68" s="106"/>
      <c r="H68" s="106"/>
      <c r="I68" s="106"/>
      <c r="J68" s="107">
        <f>J108</f>
        <v>0</v>
      </c>
      <c r="L68" s="104"/>
    </row>
    <row r="69" spans="2:12" s="9" customFormat="1" ht="19.899999999999999" hidden="1" customHeight="1">
      <c r="B69" s="104"/>
      <c r="D69" s="105" t="s">
        <v>158</v>
      </c>
      <c r="E69" s="106"/>
      <c r="F69" s="106"/>
      <c r="G69" s="106"/>
      <c r="H69" s="106"/>
      <c r="I69" s="106"/>
      <c r="J69" s="107">
        <f>J113</f>
        <v>0</v>
      </c>
      <c r="L69" s="104"/>
    </row>
    <row r="70" spans="2:12" s="1" customFormat="1" ht="21.75" hidden="1" customHeight="1">
      <c r="B70" s="29"/>
      <c r="L70" s="29"/>
    </row>
    <row r="71" spans="2:12" s="1" customFormat="1" ht="7" hidden="1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29"/>
    </row>
    <row r="72" spans="2:12" hidden="1"/>
    <row r="73" spans="2:12" hidden="1"/>
    <row r="74" spans="2:12" hidden="1"/>
    <row r="75" spans="2:12" s="1" customFormat="1" ht="7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29"/>
    </row>
    <row r="76" spans="2:12" s="1" customFormat="1" ht="25" customHeight="1">
      <c r="B76" s="29"/>
      <c r="C76" s="17" t="s">
        <v>111</v>
      </c>
      <c r="L76" s="29"/>
    </row>
    <row r="77" spans="2:12" s="1" customFormat="1" ht="7" customHeight="1">
      <c r="B77" s="29"/>
      <c r="L77" s="29"/>
    </row>
    <row r="78" spans="2:12" s="1" customFormat="1" ht="12" customHeight="1">
      <c r="B78" s="29"/>
      <c r="C78" s="23" t="s">
        <v>16</v>
      </c>
      <c r="L78" s="29"/>
    </row>
    <row r="79" spans="2:12" s="1" customFormat="1" ht="26.25" customHeight="1">
      <c r="B79" s="29"/>
      <c r="E79" s="206" t="str">
        <f>E7</f>
        <v>REVITALIZACE ZELENÉ INFRASTRUKTURY NEMOCNICE HAVÍŘOV, p.o. - SO 5 WORKOUT</v>
      </c>
      <c r="F79" s="207"/>
      <c r="G79" s="207"/>
      <c r="H79" s="207"/>
      <c r="L79" s="29"/>
    </row>
    <row r="80" spans="2:12" ht="12" customHeight="1">
      <c r="B80" s="16"/>
      <c r="C80" s="23" t="s">
        <v>100</v>
      </c>
      <c r="L80" s="16"/>
    </row>
    <row r="81" spans="2:65" s="1" customFormat="1" ht="16.5" customHeight="1">
      <c r="B81" s="29"/>
      <c r="E81" s="206" t="s">
        <v>151</v>
      </c>
      <c r="F81" s="205"/>
      <c r="G81" s="205"/>
      <c r="H81" s="205"/>
      <c r="L81" s="29"/>
    </row>
    <row r="82" spans="2:65" s="1" customFormat="1" ht="12" customHeight="1">
      <c r="B82" s="29"/>
      <c r="C82" s="23" t="s">
        <v>102</v>
      </c>
      <c r="L82" s="29"/>
    </row>
    <row r="83" spans="2:65" s="1" customFormat="1" ht="16.5" customHeight="1">
      <c r="B83" s="29"/>
      <c r="E83" s="196" t="str">
        <f>E11</f>
        <v>R - Vedlejší a ostatní náklady</v>
      </c>
      <c r="F83" s="205"/>
      <c r="G83" s="205"/>
      <c r="H83" s="205"/>
      <c r="L83" s="29"/>
    </row>
    <row r="84" spans="2:65" s="1" customFormat="1" ht="7" customHeight="1">
      <c r="B84" s="29"/>
      <c r="L84" s="29"/>
    </row>
    <row r="85" spans="2:65" s="1" customFormat="1" ht="12" customHeight="1">
      <c r="B85" s="29"/>
      <c r="C85" s="23" t="s">
        <v>22</v>
      </c>
      <c r="F85" s="21" t="str">
        <f>F14</f>
        <v xml:space="preserve"> </v>
      </c>
      <c r="I85" s="23" t="s">
        <v>24</v>
      </c>
      <c r="J85" s="46" t="str">
        <f>IF(J14="","",J14)</f>
        <v>30. 11. 2023</v>
      </c>
      <c r="L85" s="29"/>
    </row>
    <row r="86" spans="2:65" s="1" customFormat="1" ht="7" customHeight="1">
      <c r="B86" s="29"/>
      <c r="L86" s="29"/>
    </row>
    <row r="87" spans="2:65" s="1" customFormat="1" ht="25.75" customHeight="1">
      <c r="B87" s="29"/>
      <c r="C87" s="23" t="s">
        <v>28</v>
      </c>
      <c r="F87" s="21" t="str">
        <f>E17</f>
        <v>Nemocnice Havířov, příspěvková organizace</v>
      </c>
      <c r="I87" s="23" t="s">
        <v>36</v>
      </c>
      <c r="J87" s="27" t="str">
        <f>E23</f>
        <v>Ing. Gabriela Pešková</v>
      </c>
      <c r="L87" s="29"/>
    </row>
    <row r="88" spans="2:65" s="1" customFormat="1" ht="15.25" customHeight="1">
      <c r="B88" s="29"/>
      <c r="C88" s="23" t="s">
        <v>34</v>
      </c>
      <c r="F88" s="21" t="str">
        <f>IF(E20="","",E20)</f>
        <v>Vyplň údaj</v>
      </c>
      <c r="I88" s="23" t="s">
        <v>41</v>
      </c>
      <c r="J88" s="27" t="str">
        <f>E26</f>
        <v>Ing. M. Cabáková</v>
      </c>
      <c r="L88" s="29"/>
    </row>
    <row r="89" spans="2:65" s="1" customFormat="1" ht="10.4" customHeight="1">
      <c r="B89" s="29"/>
      <c r="L89" s="29"/>
    </row>
    <row r="90" spans="2:65" s="10" customFormat="1" ht="29.25" customHeight="1">
      <c r="B90" s="108"/>
      <c r="C90" s="109" t="s">
        <v>112</v>
      </c>
      <c r="D90" s="110" t="s">
        <v>65</v>
      </c>
      <c r="E90" s="110" t="s">
        <v>61</v>
      </c>
      <c r="F90" s="110" t="s">
        <v>62</v>
      </c>
      <c r="G90" s="110" t="s">
        <v>113</v>
      </c>
      <c r="H90" s="110" t="s">
        <v>114</v>
      </c>
      <c r="I90" s="110" t="s">
        <v>115</v>
      </c>
      <c r="J90" s="111" t="s">
        <v>106</v>
      </c>
      <c r="K90" s="112" t="s">
        <v>116</v>
      </c>
      <c r="L90" s="108"/>
      <c r="M90" s="53" t="s">
        <v>33</v>
      </c>
      <c r="N90" s="54" t="s">
        <v>50</v>
      </c>
      <c r="O90" s="54" t="s">
        <v>117</v>
      </c>
      <c r="P90" s="54" t="s">
        <v>118</v>
      </c>
      <c r="Q90" s="54" t="s">
        <v>119</v>
      </c>
      <c r="R90" s="54" t="s">
        <v>120</v>
      </c>
      <c r="S90" s="54" t="s">
        <v>121</v>
      </c>
      <c r="T90" s="55" t="s">
        <v>122</v>
      </c>
    </row>
    <row r="91" spans="2:65" s="1" customFormat="1" ht="22.9" customHeight="1">
      <c r="B91" s="29"/>
      <c r="C91" s="58" t="s">
        <v>123</v>
      </c>
      <c r="J91" s="113">
        <f>BK91</f>
        <v>0</v>
      </c>
      <c r="L91" s="29"/>
      <c r="M91" s="56"/>
      <c r="N91" s="47"/>
      <c r="O91" s="47"/>
      <c r="P91" s="114">
        <f>P92</f>
        <v>0</v>
      </c>
      <c r="Q91" s="47"/>
      <c r="R91" s="114">
        <f>R92</f>
        <v>0</v>
      </c>
      <c r="S91" s="47"/>
      <c r="T91" s="115">
        <f>T92</f>
        <v>0</v>
      </c>
      <c r="AT91" s="13" t="s">
        <v>79</v>
      </c>
      <c r="AU91" s="13" t="s">
        <v>107</v>
      </c>
      <c r="BK91" s="116">
        <f>BK92</f>
        <v>0</v>
      </c>
    </row>
    <row r="92" spans="2:65" s="11" customFormat="1" ht="25.9" customHeight="1">
      <c r="B92" s="117"/>
      <c r="D92" s="118" t="s">
        <v>79</v>
      </c>
      <c r="E92" s="119" t="s">
        <v>159</v>
      </c>
      <c r="F92" s="119" t="s">
        <v>160</v>
      </c>
      <c r="I92" s="120"/>
      <c r="J92" s="121">
        <f>BK92</f>
        <v>0</v>
      </c>
      <c r="L92" s="117"/>
      <c r="M92" s="122"/>
      <c r="P92" s="123">
        <f>P93+P97+P101+P108+P113</f>
        <v>0</v>
      </c>
      <c r="R92" s="123">
        <f>R93+R97+R101+R108+R113</f>
        <v>0</v>
      </c>
      <c r="T92" s="124">
        <f>T93+T97+T101+T108+T113</f>
        <v>0</v>
      </c>
      <c r="AR92" s="118" t="s">
        <v>161</v>
      </c>
      <c r="AT92" s="125" t="s">
        <v>79</v>
      </c>
      <c r="AU92" s="125" t="s">
        <v>80</v>
      </c>
      <c r="AY92" s="118" t="s">
        <v>126</v>
      </c>
      <c r="BK92" s="126">
        <f>BK93+BK97+BK101+BK108+BK113</f>
        <v>0</v>
      </c>
    </row>
    <row r="93" spans="2:65" s="11" customFormat="1" ht="22.9" customHeight="1">
      <c r="B93" s="117"/>
      <c r="D93" s="118" t="s">
        <v>79</v>
      </c>
      <c r="E93" s="127" t="s">
        <v>162</v>
      </c>
      <c r="F93" s="127" t="s">
        <v>163</v>
      </c>
      <c r="I93" s="120"/>
      <c r="J93" s="128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4">
        <f>SUM(T94:T96)</f>
        <v>0</v>
      </c>
      <c r="AR93" s="118" t="s">
        <v>161</v>
      </c>
      <c r="AT93" s="125" t="s">
        <v>79</v>
      </c>
      <c r="AU93" s="125" t="s">
        <v>40</v>
      </c>
      <c r="AY93" s="118" t="s">
        <v>126</v>
      </c>
      <c r="BK93" s="126">
        <f>SUM(BK94:BK96)</f>
        <v>0</v>
      </c>
    </row>
    <row r="94" spans="2:65" s="1" customFormat="1" ht="16.5" customHeight="1">
      <c r="B94" s="29"/>
      <c r="C94" s="129" t="s">
        <v>40</v>
      </c>
      <c r="D94" s="129" t="s">
        <v>129</v>
      </c>
      <c r="E94" s="130" t="s">
        <v>164</v>
      </c>
      <c r="F94" s="131" t="s">
        <v>163</v>
      </c>
      <c r="G94" s="132" t="s">
        <v>165</v>
      </c>
      <c r="H94" s="133">
        <v>1</v>
      </c>
      <c r="I94" s="134"/>
      <c r="J94" s="135">
        <f>ROUND(I94*H94,2)</f>
        <v>0</v>
      </c>
      <c r="K94" s="136"/>
      <c r="L94" s="29"/>
      <c r="M94" s="137" t="s">
        <v>33</v>
      </c>
      <c r="N94" s="138" t="s">
        <v>51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166</v>
      </c>
      <c r="AT94" s="141" t="s">
        <v>129</v>
      </c>
      <c r="AU94" s="141" t="s">
        <v>21</v>
      </c>
      <c r="AY94" s="13" t="s">
        <v>126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3" t="s">
        <v>40</v>
      </c>
      <c r="BK94" s="142">
        <f>ROUND(I94*H94,2)</f>
        <v>0</v>
      </c>
      <c r="BL94" s="13" t="s">
        <v>166</v>
      </c>
      <c r="BM94" s="141" t="s">
        <v>167</v>
      </c>
    </row>
    <row r="95" spans="2:65" s="1" customFormat="1">
      <c r="B95" s="29"/>
      <c r="D95" s="158" t="s">
        <v>149</v>
      </c>
      <c r="F95" s="159" t="s">
        <v>168</v>
      </c>
      <c r="I95" s="156"/>
      <c r="L95" s="29"/>
      <c r="M95" s="157"/>
      <c r="T95" s="50"/>
      <c r="AT95" s="13" t="s">
        <v>149</v>
      </c>
      <c r="AU95" s="13" t="s">
        <v>21</v>
      </c>
    </row>
    <row r="96" spans="2:65" s="1" customFormat="1" ht="54">
      <c r="B96" s="29"/>
      <c r="D96" s="154" t="s">
        <v>140</v>
      </c>
      <c r="F96" s="155" t="s">
        <v>169</v>
      </c>
      <c r="I96" s="156"/>
      <c r="L96" s="29"/>
      <c r="M96" s="157"/>
      <c r="T96" s="50"/>
      <c r="AT96" s="13" t="s">
        <v>140</v>
      </c>
      <c r="AU96" s="13" t="s">
        <v>21</v>
      </c>
    </row>
    <row r="97" spans="2:65" s="11" customFormat="1" ht="22.9" customHeight="1">
      <c r="B97" s="117"/>
      <c r="D97" s="118" t="s">
        <v>79</v>
      </c>
      <c r="E97" s="127" t="s">
        <v>170</v>
      </c>
      <c r="F97" s="127" t="s">
        <v>171</v>
      </c>
      <c r="I97" s="120"/>
      <c r="J97" s="128">
        <f>BK97</f>
        <v>0</v>
      </c>
      <c r="L97" s="117"/>
      <c r="M97" s="122"/>
      <c r="P97" s="123">
        <f>SUM(P98:P100)</f>
        <v>0</v>
      </c>
      <c r="R97" s="123">
        <f>SUM(R98:R100)</f>
        <v>0</v>
      </c>
      <c r="T97" s="124">
        <f>SUM(T98:T100)</f>
        <v>0</v>
      </c>
      <c r="AR97" s="118" t="s">
        <v>161</v>
      </c>
      <c r="AT97" s="125" t="s">
        <v>79</v>
      </c>
      <c r="AU97" s="125" t="s">
        <v>40</v>
      </c>
      <c r="AY97" s="118" t="s">
        <v>126</v>
      </c>
      <c r="BK97" s="126">
        <f>SUM(BK98:BK100)</f>
        <v>0</v>
      </c>
    </row>
    <row r="98" spans="2:65" s="1" customFormat="1" ht="16.5" customHeight="1">
      <c r="B98" s="29"/>
      <c r="C98" s="129" t="s">
        <v>21</v>
      </c>
      <c r="D98" s="129" t="s">
        <v>129</v>
      </c>
      <c r="E98" s="130" t="s">
        <v>172</v>
      </c>
      <c r="F98" s="131" t="s">
        <v>171</v>
      </c>
      <c r="G98" s="132" t="s">
        <v>165</v>
      </c>
      <c r="H98" s="133">
        <v>1</v>
      </c>
      <c r="I98" s="134"/>
      <c r="J98" s="135">
        <f>ROUND(I98*H98,2)</f>
        <v>0</v>
      </c>
      <c r="K98" s="136"/>
      <c r="L98" s="29"/>
      <c r="M98" s="137" t="s">
        <v>33</v>
      </c>
      <c r="N98" s="138" t="s">
        <v>51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166</v>
      </c>
      <c r="AT98" s="141" t="s">
        <v>129</v>
      </c>
      <c r="AU98" s="141" t="s">
        <v>21</v>
      </c>
      <c r="AY98" s="13" t="s">
        <v>126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3" t="s">
        <v>40</v>
      </c>
      <c r="BK98" s="142">
        <f>ROUND(I98*H98,2)</f>
        <v>0</v>
      </c>
      <c r="BL98" s="13" t="s">
        <v>166</v>
      </c>
      <c r="BM98" s="141" t="s">
        <v>173</v>
      </c>
    </row>
    <row r="99" spans="2:65" s="1" customFormat="1">
      <c r="B99" s="29"/>
      <c r="D99" s="158" t="s">
        <v>149</v>
      </c>
      <c r="F99" s="159" t="s">
        <v>174</v>
      </c>
      <c r="I99" s="156"/>
      <c r="L99" s="29"/>
      <c r="M99" s="157"/>
      <c r="T99" s="50"/>
      <c r="AT99" s="13" t="s">
        <v>149</v>
      </c>
      <c r="AU99" s="13" t="s">
        <v>21</v>
      </c>
    </row>
    <row r="100" spans="2:65" s="1" customFormat="1" ht="117">
      <c r="B100" s="29"/>
      <c r="D100" s="154" t="s">
        <v>140</v>
      </c>
      <c r="F100" s="155" t="s">
        <v>175</v>
      </c>
      <c r="I100" s="156"/>
      <c r="L100" s="29"/>
      <c r="M100" s="157"/>
      <c r="T100" s="50"/>
      <c r="AT100" s="13" t="s">
        <v>140</v>
      </c>
      <c r="AU100" s="13" t="s">
        <v>21</v>
      </c>
    </row>
    <row r="101" spans="2:65" s="11" customFormat="1" ht="22.9" customHeight="1">
      <c r="B101" s="117"/>
      <c r="D101" s="118" t="s">
        <v>79</v>
      </c>
      <c r="E101" s="127" t="s">
        <v>176</v>
      </c>
      <c r="F101" s="127" t="s">
        <v>177</v>
      </c>
      <c r="I101" s="120"/>
      <c r="J101" s="128">
        <f>BK101</f>
        <v>0</v>
      </c>
      <c r="L101" s="117"/>
      <c r="M101" s="122"/>
      <c r="P101" s="123">
        <f>SUM(P102:P107)</f>
        <v>0</v>
      </c>
      <c r="R101" s="123">
        <f>SUM(R102:R107)</f>
        <v>0</v>
      </c>
      <c r="T101" s="124">
        <f>SUM(T102:T107)</f>
        <v>0</v>
      </c>
      <c r="AR101" s="118" t="s">
        <v>161</v>
      </c>
      <c r="AT101" s="125" t="s">
        <v>79</v>
      </c>
      <c r="AU101" s="125" t="s">
        <v>40</v>
      </c>
      <c r="AY101" s="118" t="s">
        <v>126</v>
      </c>
      <c r="BK101" s="126">
        <f>SUM(BK102:BK107)</f>
        <v>0</v>
      </c>
    </row>
    <row r="102" spans="2:65" s="1" customFormat="1" ht="16.5" customHeight="1">
      <c r="B102" s="29"/>
      <c r="C102" s="129" t="s">
        <v>144</v>
      </c>
      <c r="D102" s="129" t="s">
        <v>129</v>
      </c>
      <c r="E102" s="130" t="s">
        <v>178</v>
      </c>
      <c r="F102" s="131" t="s">
        <v>177</v>
      </c>
      <c r="G102" s="132" t="s">
        <v>179</v>
      </c>
      <c r="H102" s="163"/>
      <c r="I102" s="134"/>
      <c r="J102" s="135">
        <f>ROUND(I102*H102,2)</f>
        <v>0</v>
      </c>
      <c r="K102" s="136"/>
      <c r="L102" s="29"/>
      <c r="M102" s="137" t="s">
        <v>33</v>
      </c>
      <c r="N102" s="138" t="s">
        <v>51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166</v>
      </c>
      <c r="AT102" s="141" t="s">
        <v>129</v>
      </c>
      <c r="AU102" s="141" t="s">
        <v>21</v>
      </c>
      <c r="AY102" s="13" t="s">
        <v>126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3" t="s">
        <v>40</v>
      </c>
      <c r="BK102" s="142">
        <f>ROUND(I102*H102,2)</f>
        <v>0</v>
      </c>
      <c r="BL102" s="13" t="s">
        <v>166</v>
      </c>
      <c r="BM102" s="141" t="s">
        <v>180</v>
      </c>
    </row>
    <row r="103" spans="2:65" s="1" customFormat="1">
      <c r="B103" s="29"/>
      <c r="D103" s="158" t="s">
        <v>149</v>
      </c>
      <c r="F103" s="159" t="s">
        <v>181</v>
      </c>
      <c r="I103" s="156"/>
      <c r="L103" s="29"/>
      <c r="M103" s="157"/>
      <c r="T103" s="50"/>
      <c r="AT103" s="13" t="s">
        <v>149</v>
      </c>
      <c r="AU103" s="13" t="s">
        <v>21</v>
      </c>
    </row>
    <row r="104" spans="2:65" s="1" customFormat="1" ht="153">
      <c r="B104" s="29"/>
      <c r="D104" s="154" t="s">
        <v>140</v>
      </c>
      <c r="F104" s="155" t="s">
        <v>182</v>
      </c>
      <c r="I104" s="156"/>
      <c r="L104" s="29"/>
      <c r="M104" s="157"/>
      <c r="T104" s="50"/>
      <c r="AT104" s="13" t="s">
        <v>140</v>
      </c>
      <c r="AU104" s="13" t="s">
        <v>21</v>
      </c>
    </row>
    <row r="105" spans="2:65" s="1" customFormat="1" ht="16.5" customHeight="1">
      <c r="B105" s="29"/>
      <c r="C105" s="129" t="s">
        <v>133</v>
      </c>
      <c r="D105" s="129" t="s">
        <v>129</v>
      </c>
      <c r="E105" s="130" t="s">
        <v>183</v>
      </c>
      <c r="F105" s="131" t="s">
        <v>184</v>
      </c>
      <c r="G105" s="132" t="s">
        <v>165</v>
      </c>
      <c r="H105" s="133">
        <v>1</v>
      </c>
      <c r="I105" s="134"/>
      <c r="J105" s="135">
        <f>ROUND(I105*H105,2)</f>
        <v>0</v>
      </c>
      <c r="K105" s="136"/>
      <c r="L105" s="29"/>
      <c r="M105" s="137" t="s">
        <v>33</v>
      </c>
      <c r="N105" s="138" t="s">
        <v>51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166</v>
      </c>
      <c r="AT105" s="141" t="s">
        <v>129</v>
      </c>
      <c r="AU105" s="141" t="s">
        <v>21</v>
      </c>
      <c r="AY105" s="13" t="s">
        <v>126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3" t="s">
        <v>40</v>
      </c>
      <c r="BK105" s="142">
        <f>ROUND(I105*H105,2)</f>
        <v>0</v>
      </c>
      <c r="BL105" s="13" t="s">
        <v>166</v>
      </c>
      <c r="BM105" s="141" t="s">
        <v>185</v>
      </c>
    </row>
    <row r="106" spans="2:65" s="1" customFormat="1">
      <c r="B106" s="29"/>
      <c r="D106" s="158" t="s">
        <v>149</v>
      </c>
      <c r="F106" s="159" t="s">
        <v>186</v>
      </c>
      <c r="I106" s="156"/>
      <c r="L106" s="29"/>
      <c r="M106" s="157"/>
      <c r="T106" s="50"/>
      <c r="AT106" s="13" t="s">
        <v>149</v>
      </c>
      <c r="AU106" s="13" t="s">
        <v>21</v>
      </c>
    </row>
    <row r="107" spans="2:65" s="1" customFormat="1" ht="45">
      <c r="B107" s="29"/>
      <c r="D107" s="154" t="s">
        <v>140</v>
      </c>
      <c r="F107" s="155" t="s">
        <v>187</v>
      </c>
      <c r="I107" s="156"/>
      <c r="L107" s="29"/>
      <c r="M107" s="157"/>
      <c r="T107" s="50"/>
      <c r="AT107" s="13" t="s">
        <v>140</v>
      </c>
      <c r="AU107" s="13" t="s">
        <v>21</v>
      </c>
    </row>
    <row r="108" spans="2:65" s="11" customFormat="1" ht="22.9" customHeight="1">
      <c r="B108" s="117"/>
      <c r="D108" s="118" t="s">
        <v>79</v>
      </c>
      <c r="E108" s="127" t="s">
        <v>188</v>
      </c>
      <c r="F108" s="127" t="s">
        <v>189</v>
      </c>
      <c r="I108" s="120"/>
      <c r="J108" s="128">
        <f>BK108</f>
        <v>0</v>
      </c>
      <c r="L108" s="117"/>
      <c r="M108" s="122"/>
      <c r="P108" s="123">
        <f>SUM(P109:P112)</f>
        <v>0</v>
      </c>
      <c r="R108" s="123">
        <f>SUM(R109:R112)</f>
        <v>0</v>
      </c>
      <c r="T108" s="124">
        <f>SUM(T109:T112)</f>
        <v>0</v>
      </c>
      <c r="AR108" s="118" t="s">
        <v>161</v>
      </c>
      <c r="AT108" s="125" t="s">
        <v>79</v>
      </c>
      <c r="AU108" s="125" t="s">
        <v>40</v>
      </c>
      <c r="AY108" s="118" t="s">
        <v>126</v>
      </c>
      <c r="BK108" s="126">
        <f>SUM(BK109:BK112)</f>
        <v>0</v>
      </c>
    </row>
    <row r="109" spans="2:65" s="1" customFormat="1" ht="16.5" customHeight="1">
      <c r="B109" s="29"/>
      <c r="C109" s="129" t="s">
        <v>161</v>
      </c>
      <c r="D109" s="129" t="s">
        <v>129</v>
      </c>
      <c r="E109" s="130" t="s">
        <v>190</v>
      </c>
      <c r="F109" s="131" t="s">
        <v>189</v>
      </c>
      <c r="G109" s="132" t="s">
        <v>179</v>
      </c>
      <c r="H109" s="163"/>
      <c r="I109" s="134"/>
      <c r="J109" s="135">
        <f>ROUND(I109*H109,2)</f>
        <v>0</v>
      </c>
      <c r="K109" s="136"/>
      <c r="L109" s="29"/>
      <c r="M109" s="137" t="s">
        <v>33</v>
      </c>
      <c r="N109" s="138" t="s">
        <v>51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166</v>
      </c>
      <c r="AT109" s="141" t="s">
        <v>129</v>
      </c>
      <c r="AU109" s="141" t="s">
        <v>21</v>
      </c>
      <c r="AY109" s="13" t="s">
        <v>126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3" t="s">
        <v>40</v>
      </c>
      <c r="BK109" s="142">
        <f>ROUND(I109*H109,2)</f>
        <v>0</v>
      </c>
      <c r="BL109" s="13" t="s">
        <v>166</v>
      </c>
      <c r="BM109" s="141" t="s">
        <v>191</v>
      </c>
    </row>
    <row r="110" spans="2:65" s="1" customFormat="1">
      <c r="B110" s="29"/>
      <c r="D110" s="158" t="s">
        <v>149</v>
      </c>
      <c r="F110" s="159" t="s">
        <v>192</v>
      </c>
      <c r="I110" s="156"/>
      <c r="L110" s="29"/>
      <c r="M110" s="157"/>
      <c r="T110" s="50"/>
      <c r="AT110" s="13" t="s">
        <v>149</v>
      </c>
      <c r="AU110" s="13" t="s">
        <v>21</v>
      </c>
    </row>
    <row r="111" spans="2:65" s="1" customFormat="1" ht="16.5" customHeight="1">
      <c r="B111" s="29"/>
      <c r="C111" s="129" t="s">
        <v>193</v>
      </c>
      <c r="D111" s="129" t="s">
        <v>129</v>
      </c>
      <c r="E111" s="130" t="s">
        <v>194</v>
      </c>
      <c r="F111" s="131" t="s">
        <v>195</v>
      </c>
      <c r="G111" s="132" t="s">
        <v>179</v>
      </c>
      <c r="H111" s="163"/>
      <c r="I111" s="134"/>
      <c r="J111" s="135">
        <f>ROUND(I111*H111,2)</f>
        <v>0</v>
      </c>
      <c r="K111" s="136"/>
      <c r="L111" s="29"/>
      <c r="M111" s="137" t="s">
        <v>33</v>
      </c>
      <c r="N111" s="138" t="s">
        <v>51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166</v>
      </c>
      <c r="AT111" s="141" t="s">
        <v>129</v>
      </c>
      <c r="AU111" s="141" t="s">
        <v>21</v>
      </c>
      <c r="AY111" s="13" t="s">
        <v>126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3" t="s">
        <v>40</v>
      </c>
      <c r="BK111" s="142">
        <f>ROUND(I111*H111,2)</f>
        <v>0</v>
      </c>
      <c r="BL111" s="13" t="s">
        <v>166</v>
      </c>
      <c r="BM111" s="141" t="s">
        <v>196</v>
      </c>
    </row>
    <row r="112" spans="2:65" s="1" customFormat="1" ht="16.5" customHeight="1">
      <c r="B112" s="29"/>
      <c r="C112" s="129" t="s">
        <v>197</v>
      </c>
      <c r="D112" s="129" t="s">
        <v>129</v>
      </c>
      <c r="E112" s="130" t="s">
        <v>198</v>
      </c>
      <c r="F112" s="131" t="s">
        <v>199</v>
      </c>
      <c r="G112" s="132" t="s">
        <v>179</v>
      </c>
      <c r="H112" s="163"/>
      <c r="I112" s="134"/>
      <c r="J112" s="135">
        <f>ROUND(I112*H112,2)</f>
        <v>0</v>
      </c>
      <c r="K112" s="136"/>
      <c r="L112" s="29"/>
      <c r="M112" s="137" t="s">
        <v>33</v>
      </c>
      <c r="N112" s="138" t="s">
        <v>51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166</v>
      </c>
      <c r="AT112" s="141" t="s">
        <v>129</v>
      </c>
      <c r="AU112" s="141" t="s">
        <v>21</v>
      </c>
      <c r="AY112" s="13" t="s">
        <v>126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3" t="s">
        <v>40</v>
      </c>
      <c r="BK112" s="142">
        <f>ROUND(I112*H112,2)</f>
        <v>0</v>
      </c>
      <c r="BL112" s="13" t="s">
        <v>166</v>
      </c>
      <c r="BM112" s="141" t="s">
        <v>200</v>
      </c>
    </row>
    <row r="113" spans="2:65" s="11" customFormat="1" ht="22.9" customHeight="1">
      <c r="B113" s="117"/>
      <c r="D113" s="118" t="s">
        <v>79</v>
      </c>
      <c r="E113" s="127" t="s">
        <v>201</v>
      </c>
      <c r="F113" s="127" t="s">
        <v>202</v>
      </c>
      <c r="I113" s="120"/>
      <c r="J113" s="128">
        <f>BK113</f>
        <v>0</v>
      </c>
      <c r="L113" s="117"/>
      <c r="M113" s="122"/>
      <c r="P113" s="123">
        <f>SUM(P114:P116)</f>
        <v>0</v>
      </c>
      <c r="R113" s="123">
        <f>SUM(R114:R116)</f>
        <v>0</v>
      </c>
      <c r="T113" s="124">
        <f>SUM(T114:T116)</f>
        <v>0</v>
      </c>
      <c r="AR113" s="118" t="s">
        <v>161</v>
      </c>
      <c r="AT113" s="125" t="s">
        <v>79</v>
      </c>
      <c r="AU113" s="125" t="s">
        <v>40</v>
      </c>
      <c r="AY113" s="118" t="s">
        <v>126</v>
      </c>
      <c r="BK113" s="126">
        <f>SUM(BK114:BK116)</f>
        <v>0</v>
      </c>
    </row>
    <row r="114" spans="2:65" s="1" customFormat="1" ht="16.5" customHeight="1">
      <c r="B114" s="29"/>
      <c r="C114" s="129" t="s">
        <v>138</v>
      </c>
      <c r="D114" s="129" t="s">
        <v>129</v>
      </c>
      <c r="E114" s="130" t="s">
        <v>203</v>
      </c>
      <c r="F114" s="131" t="s">
        <v>202</v>
      </c>
      <c r="G114" s="132" t="s">
        <v>179</v>
      </c>
      <c r="H114" s="163"/>
      <c r="I114" s="134"/>
      <c r="J114" s="135">
        <f>ROUND(I114*H114,2)</f>
        <v>0</v>
      </c>
      <c r="K114" s="136"/>
      <c r="L114" s="29"/>
      <c r="M114" s="137" t="s">
        <v>33</v>
      </c>
      <c r="N114" s="138" t="s">
        <v>51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166</v>
      </c>
      <c r="AT114" s="141" t="s">
        <v>129</v>
      </c>
      <c r="AU114" s="141" t="s">
        <v>21</v>
      </c>
      <c r="AY114" s="13" t="s">
        <v>126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3" t="s">
        <v>40</v>
      </c>
      <c r="BK114" s="142">
        <f>ROUND(I114*H114,2)</f>
        <v>0</v>
      </c>
      <c r="BL114" s="13" t="s">
        <v>166</v>
      </c>
      <c r="BM114" s="141" t="s">
        <v>204</v>
      </c>
    </row>
    <row r="115" spans="2:65" s="1" customFormat="1">
      <c r="B115" s="29"/>
      <c r="D115" s="158" t="s">
        <v>149</v>
      </c>
      <c r="F115" s="159" t="s">
        <v>205</v>
      </c>
      <c r="I115" s="156"/>
      <c r="L115" s="29"/>
      <c r="M115" s="157"/>
      <c r="T115" s="50"/>
      <c r="AT115" s="13" t="s">
        <v>149</v>
      </c>
      <c r="AU115" s="13" t="s">
        <v>21</v>
      </c>
    </row>
    <row r="116" spans="2:65" s="1" customFormat="1" ht="27">
      <c r="B116" s="29"/>
      <c r="D116" s="154" t="s">
        <v>140</v>
      </c>
      <c r="F116" s="155" t="s">
        <v>206</v>
      </c>
      <c r="I116" s="156"/>
      <c r="L116" s="29"/>
      <c r="M116" s="160"/>
      <c r="N116" s="161"/>
      <c r="O116" s="161"/>
      <c r="P116" s="161"/>
      <c r="Q116" s="161"/>
      <c r="R116" s="161"/>
      <c r="S116" s="161"/>
      <c r="T116" s="162"/>
      <c r="AT116" s="13" t="s">
        <v>140</v>
      </c>
      <c r="AU116" s="13" t="s">
        <v>21</v>
      </c>
    </row>
    <row r="117" spans="2:65" s="1" customFormat="1" ht="7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29"/>
    </row>
  </sheetData>
  <sheetProtection algorithmName="SHA-512" hashValue="cehjwzztDy3MoDXhRl9XlOk7toPGZd5/ubwsRlv8cV+Gz/BwBbva2xkmRuVw8zgBSdtbVNd8s9+GLGG7ofZZrQ==" saltValue="nF0GRilRFAxiI0iF9nbaoB7lRlL4dceFxMgccc7D3hDjBzb0YXb+g+aI3WtdARtTrfXQEOa2WOp172Y20OHe1w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P2 - 2.6.5.2. WORKOUT </vt:lpstr>
      <vt:lpstr>R - Vedlejší a ostatní ná...</vt:lpstr>
      <vt:lpstr>'P2 - 2.6.5.2. WORKOUT '!Názvy_tisku</vt:lpstr>
      <vt:lpstr>'R - Vedlejší a ostatní ná...'!Názvy_tisku</vt:lpstr>
      <vt:lpstr>'Rekapitulace stavby'!Názvy_tisku</vt:lpstr>
      <vt:lpstr>'P2 - 2.6.5.2. WORKOUT 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2025-01-31T07:30:21Z</dcterms:created>
  <dcterms:modified xsi:type="dcterms:W3CDTF">2025-08-30T13:52:09Z</dcterms:modified>
</cp:coreProperties>
</file>